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Slavica\Desktop\"/>
    </mc:Choice>
  </mc:AlternateContent>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H56" i="37" s="1"/>
  <c r="B57" i="37"/>
  <c r="C57" i="37"/>
  <c r="D57" i="37"/>
  <c r="B58" i="37"/>
  <c r="B59" i="37"/>
  <c r="C59" i="37"/>
  <c r="D59" i="37"/>
  <c r="B60" i="37"/>
  <c r="C60" i="37"/>
  <c r="D60" i="37"/>
  <c r="B61" i="37"/>
  <c r="B62" i="37"/>
  <c r="C62" i="37"/>
  <c r="D62" i="37"/>
  <c r="B63" i="37"/>
  <c r="C63" i="37"/>
  <c r="D63" i="37"/>
  <c r="B64" i="37"/>
  <c r="B65" i="37"/>
  <c r="C65" i="37"/>
  <c r="D65" i="37"/>
  <c r="B66" i="37"/>
  <c r="C66" i="37"/>
  <c r="H66" i="37" s="1"/>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H117" i="37" s="1"/>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s="1"/>
  <c r="B177" i="37"/>
  <c r="C177" i="37"/>
  <c r="D177" i="37"/>
  <c r="G177" i="37"/>
  <c r="B178" i="37"/>
  <c r="C178" i="37"/>
  <c r="H178" i="37" s="1"/>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H184" i="37" s="1"/>
  <c r="D184" i="37"/>
  <c r="G184" i="37"/>
  <c r="B185" i="37"/>
  <c r="C185" i="37"/>
  <c r="D185" i="37"/>
  <c r="G185" i="37"/>
  <c r="B186" i="37"/>
  <c r="B187" i="37"/>
  <c r="C187" i="37"/>
  <c r="D187" i="37"/>
  <c r="H187" i="37" s="1"/>
  <c r="B188" i="37"/>
  <c r="C188" i="37"/>
  <c r="D188" i="37"/>
  <c r="G188" i="37"/>
  <c r="B189" i="37"/>
  <c r="C189" i="37"/>
  <c r="D189" i="37"/>
  <c r="G189" i="37"/>
  <c r="B190" i="37"/>
  <c r="C190" i="37"/>
  <c r="D190" i="37"/>
  <c r="G190" i="37"/>
  <c r="B191" i="37"/>
  <c r="C191" i="37"/>
  <c r="H191" i="37" s="1"/>
  <c r="D191" i="37"/>
  <c r="G191" i="37"/>
  <c r="B192" i="37"/>
  <c r="C192" i="37"/>
  <c r="D192" i="37"/>
  <c r="G192" i="37"/>
  <c r="B193" i="37"/>
  <c r="C193" i="37"/>
  <c r="H193" i="37" s="1"/>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G220" i="37"/>
  <c r="B221" i="37"/>
  <c r="C221" i="37"/>
  <c r="D221" i="37"/>
  <c r="G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G441" i="37" s="1"/>
  <c r="B442" i="37"/>
  <c r="C442" i="37"/>
  <c r="D442" i="37"/>
  <c r="B443" i="37"/>
  <c r="C443" i="37"/>
  <c r="D443" i="37"/>
  <c r="G443" i="37" s="1"/>
  <c r="B444" i="37"/>
  <c r="C444" i="37"/>
  <c r="D444" i="37"/>
  <c r="B445" i="37"/>
  <c r="C445" i="37"/>
  <c r="D445" i="37"/>
  <c r="G445" i="37" s="1"/>
  <c r="B446" i="37"/>
  <c r="B447" i="37"/>
  <c r="G447" i="37" s="1"/>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G525" i="37" s="1"/>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G545" i="37" s="1"/>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G563" i="37" s="1"/>
  <c r="C563" i="37"/>
  <c r="D563" i="37"/>
  <c r="B564" i="37"/>
  <c r="G564" i="37" s="1"/>
  <c r="C564" i="37"/>
  <c r="D564" i="37"/>
  <c r="B565" i="37"/>
  <c r="B566" i="37"/>
  <c r="C566" i="37"/>
  <c r="D566" i="37"/>
  <c r="G566" i="37"/>
  <c r="B567" i="37"/>
  <c r="C567" i="37"/>
  <c r="D567" i="37"/>
  <c r="G567" i="37"/>
  <c r="B568" i="37"/>
  <c r="B569" i="37"/>
  <c r="G569" i="37" s="1"/>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D577" i="37"/>
  <c r="G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c r="B640" i="37"/>
  <c r="C640" i="37"/>
  <c r="D640" i="37"/>
  <c r="G640" i="37" s="1"/>
  <c r="B641" i="37"/>
  <c r="C641" i="37"/>
  <c r="D641" i="37"/>
  <c r="G641" i="37" s="1"/>
  <c r="B642" i="37"/>
  <c r="B643" i="37"/>
  <c r="G643" i="37" s="1"/>
  <c r="C643" i="37"/>
  <c r="D643" i="37"/>
  <c r="B644" i="37"/>
  <c r="C644" i="37"/>
  <c r="D644" i="37"/>
  <c r="B645" i="37"/>
  <c r="G645" i="37" s="1"/>
  <c r="C645" i="37"/>
  <c r="D645" i="37"/>
  <c r="B646" i="37"/>
  <c r="C646" i="37"/>
  <c r="D646" i="37"/>
  <c r="H646" i="37" s="1"/>
  <c r="B647" i="37"/>
  <c r="G647" i="37" s="1"/>
  <c r="C647" i="37"/>
  <c r="D647" i="37"/>
  <c r="B648" i="37"/>
  <c r="G648" i="37" s="1"/>
  <c r="C648" i="37"/>
  <c r="D648" i="37"/>
  <c r="B649" i="37"/>
  <c r="G649" i="37" s="1"/>
  <c r="C649" i="37"/>
  <c r="D649" i="37"/>
  <c r="B650" i="37"/>
  <c r="G650" i="37" s="1"/>
  <c r="C650" i="37"/>
  <c r="D650" i="37"/>
  <c r="B651" i="37"/>
  <c r="C651" i="37"/>
  <c r="D651" i="37"/>
  <c r="B652" i="37"/>
  <c r="G652" i="37" s="1"/>
  <c r="C652" i="37"/>
  <c r="D652" i="37"/>
  <c r="B653" i="37"/>
  <c r="G653" i="37" s="1"/>
  <c r="C653" i="37"/>
  <c r="D653" i="37"/>
  <c r="B654" i="37"/>
  <c r="C654" i="37"/>
  <c r="D654" i="37"/>
  <c r="H654" i="37" s="1"/>
  <c r="B655" i="37"/>
  <c r="G655" i="37" s="1"/>
  <c r="C655" i="37"/>
  <c r="D655" i="37"/>
  <c r="B656" i="37"/>
  <c r="G656" i="37" s="1"/>
  <c r="C656" i="37"/>
  <c r="D656" i="37"/>
  <c r="B657" i="37"/>
  <c r="G657" i="37" s="1"/>
  <c r="C657" i="37"/>
  <c r="D657" i="37"/>
  <c r="B658" i="37"/>
  <c r="C658" i="37"/>
  <c r="D658" i="37"/>
  <c r="H658" i="37" s="1"/>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C666" i="37"/>
  <c r="D666" i="37"/>
  <c r="H666" i="37" s="1"/>
  <c r="B667" i="37"/>
  <c r="C667" i="37"/>
  <c r="D667" i="37"/>
  <c r="B668" i="37"/>
  <c r="G668" i="37" s="1"/>
  <c r="C668" i="37"/>
  <c r="D668" i="37"/>
  <c r="B669" i="37"/>
  <c r="G669" i="37" s="1"/>
  <c r="C669" i="37"/>
  <c r="D669" i="37"/>
  <c r="B670" i="37"/>
  <c r="C670" i="37"/>
  <c r="D670" i="37"/>
  <c r="H670" i="37" s="1"/>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C681" i="37"/>
  <c r="D681" i="37"/>
  <c r="G681" i="37" s="1"/>
  <c r="B682" i="37"/>
  <c r="C682" i="37"/>
  <c r="D682" i="37"/>
  <c r="G682" i="37"/>
  <c r="B683" i="37"/>
  <c r="C683" i="37"/>
  <c r="D683" i="37"/>
  <c r="G683" i="37"/>
  <c r="B684" i="37"/>
  <c r="C684" i="37"/>
  <c r="D684" i="37"/>
  <c r="G684" i="37"/>
  <c r="B685" i="37"/>
  <c r="C685" i="37"/>
  <c r="H685" i="37" s="1"/>
  <c r="D685" i="37"/>
  <c r="G685" i="37"/>
  <c r="B686" i="37"/>
  <c r="C686" i="37"/>
  <c r="D686" i="37"/>
  <c r="G686" i="37"/>
  <c r="B687" i="37"/>
  <c r="C687" i="37"/>
  <c r="D687" i="37"/>
  <c r="G687" i="37"/>
  <c r="B688" i="37"/>
  <c r="C688" i="37"/>
  <c r="D688" i="37"/>
  <c r="G688" i="37" s="1"/>
  <c r="B689" i="37"/>
  <c r="C689" i="37"/>
  <c r="H689" i="37" s="1"/>
  <c r="D689" i="37"/>
  <c r="G689" i="37"/>
  <c r="B690" i="37"/>
  <c r="C690" i="37"/>
  <c r="D690" i="37"/>
  <c r="G690" i="37" s="1"/>
  <c r="B691" i="37"/>
  <c r="C691" i="37"/>
  <c r="D691" i="37"/>
  <c r="G691" i="37"/>
  <c r="B692" i="37"/>
  <c r="C692" i="37"/>
  <c r="D692" i="37"/>
  <c r="G692" i="37"/>
  <c r="B693" i="37"/>
  <c r="C693" i="37"/>
  <c r="D693" i="37"/>
  <c r="G693" i="37"/>
  <c r="B694" i="37"/>
  <c r="C694" i="37"/>
  <c r="D694" i="37"/>
  <c r="G694" i="37"/>
  <c r="B695" i="37"/>
  <c r="C695" i="37"/>
  <c r="D695" i="37"/>
  <c r="G695" i="37" s="1"/>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H991" i="37" s="1"/>
  <c r="D991" i="37"/>
  <c r="B992" i="37"/>
  <c r="C992" i="37"/>
  <c r="D992" i="37"/>
  <c r="B993" i="37"/>
  <c r="C993" i="37"/>
  <c r="D993" i="37"/>
  <c r="B994" i="37"/>
  <c r="C994" i="37"/>
  <c r="D994" i="37"/>
  <c r="G994" i="37" s="1"/>
  <c r="B995" i="37"/>
  <c r="C995" i="37"/>
  <c r="D995" i="37"/>
  <c r="B996" i="37"/>
  <c r="C996" i="37"/>
  <c r="D996" i="37"/>
  <c r="B997" i="37"/>
  <c r="C997" i="37"/>
  <c r="H997" i="37" s="1"/>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H1125" i="37" s="1"/>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s="1"/>
  <c r="B1136" i="37"/>
  <c r="C1136" i="37"/>
  <c r="D1136" i="37"/>
  <c r="G1136" i="37"/>
  <c r="B1137" i="37"/>
  <c r="C1137" i="37"/>
  <c r="D1137" i="37"/>
  <c r="G1137" i="37"/>
  <c r="B1138" i="37"/>
  <c r="B1139" i="37"/>
  <c r="B1140" i="37"/>
  <c r="B1141" i="37"/>
  <c r="C1141" i="37"/>
  <c r="D1141" i="37"/>
  <c r="B1142" i="37"/>
  <c r="C1142" i="37"/>
  <c r="D1142" i="37"/>
  <c r="H1142" i="37" s="1"/>
  <c r="B1143" i="37"/>
  <c r="B1144" i="37"/>
  <c r="C1144" i="37"/>
  <c r="D1144" i="37"/>
  <c r="G1144" i="37"/>
  <c r="B1145" i="37"/>
  <c r="C1145" i="37"/>
  <c r="D1145" i="37"/>
  <c r="G1145" i="37"/>
  <c r="B1146" i="37"/>
  <c r="C1146" i="37"/>
  <c r="H1146" i="37" s="1"/>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s="1"/>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73" i="37"/>
  <c r="H1467" i="37"/>
  <c r="H1447" i="37"/>
  <c r="H1444" i="37"/>
  <c r="H1440" i="37"/>
  <c r="H1438" i="37"/>
  <c r="H1436" i="37"/>
  <c r="H1434" i="37"/>
  <c r="H1431" i="37"/>
  <c r="H1430" i="37"/>
  <c r="I1430" i="37" s="1"/>
  <c r="H1429" i="37"/>
  <c r="H1428" i="37"/>
  <c r="I1428" i="37"/>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41" i="37"/>
  <c r="H1137" i="37"/>
  <c r="H1136" i="37"/>
  <c r="H1133" i="37"/>
  <c r="H1132" i="37"/>
  <c r="H1131" i="37"/>
  <c r="H1130" i="37"/>
  <c r="H1128"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8" i="37"/>
  <c r="H995" i="37"/>
  <c r="H994" i="37"/>
  <c r="H993"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7" i="37"/>
  <c r="H686" i="37"/>
  <c r="H684" i="37"/>
  <c r="H683" i="37"/>
  <c r="H682" i="37"/>
  <c r="H681" i="37"/>
  <c r="H680" i="37"/>
  <c r="H679" i="37"/>
  <c r="H678" i="37"/>
  <c r="H677" i="37"/>
  <c r="H676" i="37"/>
  <c r="H675" i="37"/>
  <c r="H674" i="37"/>
  <c r="H673" i="37"/>
  <c r="H672" i="37"/>
  <c r="H671" i="37"/>
  <c r="H669" i="37"/>
  <c r="H668" i="37"/>
  <c r="H667" i="37"/>
  <c r="H665" i="37"/>
  <c r="H664" i="37"/>
  <c r="H663" i="37"/>
  <c r="H662" i="37"/>
  <c r="H661" i="37"/>
  <c r="H660" i="37"/>
  <c r="H659" i="37"/>
  <c r="H657" i="37"/>
  <c r="H656" i="37"/>
  <c r="H655" i="37"/>
  <c r="H653" i="37"/>
  <c r="H652" i="37"/>
  <c r="H651" i="37"/>
  <c r="H650" i="37"/>
  <c r="H649" i="37"/>
  <c r="H648" i="37"/>
  <c r="H647" i="37"/>
  <c r="H645" i="37"/>
  <c r="H644" i="37"/>
  <c r="H643"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0" i="37"/>
  <c r="H189" i="37"/>
  <c r="H188" i="37"/>
  <c r="H185" i="37"/>
  <c r="H183" i="37"/>
  <c r="H182" i="37"/>
  <c r="H181" i="37"/>
  <c r="H180" i="37"/>
  <c r="H179" i="37"/>
  <c r="H177" i="37"/>
  <c r="H174" i="37"/>
  <c r="H173" i="37"/>
  <c r="H172" i="37"/>
  <c r="H171" i="37"/>
  <c r="H170" i="37"/>
  <c r="H169" i="37"/>
  <c r="H168" i="37"/>
  <c r="H166" i="37"/>
  <c r="H165" i="37"/>
  <c r="H163" i="37"/>
  <c r="H159" i="37"/>
  <c r="H158" i="37"/>
  <c r="H156" i="37"/>
  <c r="H155" i="37"/>
  <c r="H154" i="37"/>
  <c r="H153" i="37"/>
  <c r="H152" i="37"/>
  <c r="H148" i="37"/>
  <c r="H147" i="37"/>
  <c r="H146" i="37"/>
  <c r="H145" i="37"/>
  <c r="H144" i="37"/>
  <c r="H143" i="37"/>
  <c r="H142" i="37"/>
  <c r="H141" i="37"/>
  <c r="H140" i="37"/>
  <c r="H139" i="37"/>
  <c r="H136" i="37"/>
  <c r="H135" i="37"/>
  <c r="H134" i="37"/>
  <c r="H133" i="37"/>
  <c r="H130"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5" i="37"/>
  <c r="H63" i="37"/>
  <c r="H62" i="37"/>
  <c r="H60" i="37"/>
  <c r="H59" i="37"/>
  <c r="H57"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G31" i="3"/>
  <c r="H31" i="3"/>
  <c r="G32" i="3"/>
  <c r="H32" i="3"/>
  <c r="G33" i="3"/>
  <c r="H33" i="3"/>
  <c r="E33" i="3" s="1"/>
  <c r="B33" i="3" s="1"/>
  <c r="G34" i="3"/>
  <c r="H34" i="3"/>
  <c r="G35" i="3"/>
  <c r="H35" i="3"/>
  <c r="G36" i="3"/>
  <c r="H36" i="3"/>
  <c r="G37" i="3"/>
  <c r="H37" i="3"/>
  <c r="E37" i="3"/>
  <c r="B37" i="3" s="1"/>
  <c r="G38" i="3"/>
  <c r="H38" i="3"/>
  <c r="E38" i="3" s="1"/>
  <c r="G39" i="3"/>
  <c r="H39" i="3"/>
  <c r="G40" i="3"/>
  <c r="H40" i="3"/>
  <c r="G41" i="3"/>
  <c r="H41" i="3"/>
  <c r="E41" i="3" s="1"/>
  <c r="B41" i="3" s="1"/>
  <c r="G42" i="3"/>
  <c r="H42" i="3"/>
  <c r="E42" i="3" s="1"/>
  <c r="G43" i="3"/>
  <c r="H43" i="3"/>
  <c r="G44" i="3"/>
  <c r="H44" i="3"/>
  <c r="G45" i="3"/>
  <c r="H45" i="3"/>
  <c r="E45" i="3" s="1"/>
  <c r="B45" i="3" s="1"/>
  <c r="G46" i="3"/>
  <c r="H46" i="3"/>
  <c r="E46" i="3" s="1"/>
  <c r="G47" i="3"/>
  <c r="E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3" i="3"/>
  <c r="B136" i="3"/>
  <c r="B135" i="3"/>
  <c r="B131" i="3"/>
  <c r="B128" i="3"/>
  <c r="B123" i="3"/>
  <c r="B120" i="3"/>
  <c r="B119" i="3"/>
  <c r="B115" i="3"/>
  <c r="B112" i="3"/>
  <c r="B110" i="3"/>
  <c r="B106" i="3"/>
  <c r="B102" i="3"/>
  <c r="B98" i="3"/>
  <c r="B94" i="3"/>
  <c r="B90" i="3"/>
  <c r="B86" i="3"/>
  <c r="B82" i="3"/>
  <c r="B78" i="3"/>
  <c r="B74" i="3"/>
  <c r="B71" i="3"/>
  <c r="B70" i="3"/>
  <c r="B67" i="3"/>
  <c r="B66" i="3"/>
  <c r="B63" i="3"/>
  <c r="B62" i="3"/>
  <c r="B59" i="3"/>
  <c r="B58" i="3"/>
  <c r="B55" i="3"/>
  <c r="B54" i="3"/>
  <c r="B51" i="3"/>
  <c r="B50" i="3"/>
  <c r="B47" i="3"/>
  <c r="B46" i="3"/>
  <c r="B42" i="3"/>
  <c r="B38" i="3"/>
  <c r="B28" i="3"/>
  <c r="B26" i="3"/>
  <c r="L7" i="3"/>
  <c r="F7" i="3" s="1"/>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399" i="37" l="1"/>
  <c r="H638" i="37"/>
  <c r="H1252" i="37"/>
  <c r="H1135" i="37"/>
  <c r="E263" i="3"/>
  <c r="B263" i="3" s="1"/>
  <c r="G1209" i="37"/>
  <c r="E235" i="27"/>
  <c r="D1200" i="37" s="1"/>
  <c r="G1142" i="37"/>
  <c r="G1129" i="37"/>
  <c r="G1125" i="37"/>
  <c r="F76" i="27"/>
  <c r="H999" i="37"/>
  <c r="H1025" i="37"/>
  <c r="G1011" i="37"/>
  <c r="G1007" i="37"/>
  <c r="H688" i="37"/>
  <c r="E43" i="3"/>
  <c r="B43" i="3" s="1"/>
  <c r="E39" i="3"/>
  <c r="B39" i="3" s="1"/>
  <c r="E29" i="3"/>
  <c r="B29" i="3" s="1"/>
  <c r="G651" i="37"/>
  <c r="G670" i="37"/>
  <c r="H640" i="37"/>
  <c r="H641" i="37"/>
  <c r="G667" i="37"/>
  <c r="E31" i="3"/>
  <c r="B31" i="3" s="1"/>
  <c r="G659" i="37"/>
  <c r="G658" i="37"/>
  <c r="H368" i="37"/>
  <c r="H362" i="37"/>
  <c r="H209" i="37"/>
  <c r="F196" i="1"/>
  <c r="F185" i="1"/>
  <c r="H176" i="37"/>
  <c r="H164" i="37"/>
  <c r="H160" i="37"/>
  <c r="F161" i="1"/>
  <c r="H129" i="37"/>
  <c r="H76" i="37"/>
  <c r="E35" i="3"/>
  <c r="B35" i="3" s="1"/>
  <c r="G285" i="37"/>
  <c r="F201" i="3"/>
  <c r="B201" i="3" s="1"/>
  <c r="E30" i="3"/>
  <c r="B30" i="3" s="1"/>
  <c r="G1210" i="37"/>
  <c r="F236" i="27"/>
  <c r="H1129" i="37"/>
  <c r="G1008" i="37"/>
  <c r="D18" i="27"/>
  <c r="C983" i="37" s="1"/>
  <c r="G666" i="37"/>
  <c r="G654" i="37"/>
  <c r="G646" i="37"/>
  <c r="G644" i="37"/>
  <c r="D204" i="1"/>
  <c r="C194" i="37" s="1"/>
  <c r="F205" i="3"/>
  <c r="B205" i="3" s="1"/>
  <c r="F177" i="1"/>
  <c r="F167" i="1"/>
  <c r="D160" i="1"/>
  <c r="F135" i="1"/>
  <c r="E34" i="3"/>
  <c r="B34" i="3" s="1"/>
  <c r="F65" i="1"/>
  <c r="F292" i="3"/>
  <c r="L296" i="3"/>
  <c r="F296" i="3" s="1"/>
  <c r="G260" i="3"/>
  <c r="E260" i="3" s="1"/>
  <c r="B260" i="3" s="1"/>
  <c r="G164" i="3"/>
  <c r="E164" i="3" s="1"/>
  <c r="B164" i="3" s="1"/>
  <c r="G162" i="3"/>
  <c r="E162" i="3" s="1"/>
  <c r="B162" i="3" s="1"/>
  <c r="F421" i="1"/>
  <c r="E314" i="1"/>
  <c r="D303" i="37" s="1"/>
  <c r="E141" i="1"/>
  <c r="D131" i="37" s="1"/>
  <c r="H273" i="37"/>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I1439" i="37"/>
  <c r="I1437" i="37"/>
  <c r="I1435" i="37"/>
  <c r="G223" i="37"/>
  <c r="H1389" i="37"/>
  <c r="G1389" i="37"/>
  <c r="H1295" i="37"/>
  <c r="H1497" i="37"/>
  <c r="G1497" i="37"/>
  <c r="H1557" i="37"/>
  <c r="G1557" i="37"/>
  <c r="I7" i="3"/>
  <c r="G5" i="3"/>
  <c r="E5" i="3" s="1"/>
  <c r="B5" i="3" s="1"/>
  <c r="I1431" i="37"/>
  <c r="I1429" i="37"/>
  <c r="I1427" i="37"/>
  <c r="G1362" i="37"/>
  <c r="G1360" i="37"/>
  <c r="G1358" i="37"/>
  <c r="G1334" i="37"/>
  <c r="G1330" i="37"/>
  <c r="G1328" i="37"/>
  <c r="G1326" i="37"/>
  <c r="G1315" i="37"/>
  <c r="G1313" i="37"/>
  <c r="G1311" i="37"/>
  <c r="G1294" i="37"/>
  <c r="G1290" i="37"/>
  <c r="G604"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583" i="37"/>
  <c r="G444" i="37"/>
  <c r="G442" i="37"/>
  <c r="G440" i="37"/>
  <c r="G420" i="37"/>
  <c r="G335" i="37"/>
  <c r="G333" i="37"/>
  <c r="G327" i="37"/>
  <c r="G325" i="37"/>
  <c r="G317" i="37"/>
  <c r="G315" i="37"/>
  <c r="G313" i="37"/>
  <c r="G311"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595" i="37"/>
  <c r="G560" i="37"/>
  <c r="G544" i="37"/>
  <c r="G542" i="37"/>
  <c r="G524" i="37"/>
  <c r="G522" i="37"/>
  <c r="G514" i="37"/>
  <c r="G504" i="37"/>
  <c r="G502" i="37"/>
  <c r="G500" i="37"/>
  <c r="G480" i="37"/>
  <c r="G478" i="37"/>
  <c r="G468" i="37"/>
  <c r="G466" i="37"/>
  <c r="G456"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H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E234" i="27" l="1"/>
  <c r="D1199" i="37" s="1"/>
  <c r="G1041" i="37"/>
  <c r="F204" i="1"/>
  <c r="F160" i="1"/>
  <c r="F116" i="1"/>
  <c r="D13" i="27"/>
  <c r="G983" i="37"/>
  <c r="F18" i="27"/>
  <c r="F647" i="1"/>
  <c r="E163" i="3"/>
  <c r="B163" i="3" s="1"/>
  <c r="H1104" i="37"/>
  <c r="D1287" i="37"/>
  <c r="K47" i="42"/>
  <c r="C213" i="37"/>
  <c r="F223" i="1"/>
  <c r="C124" i="37"/>
  <c r="F134" i="1"/>
  <c r="I1448" i="37"/>
  <c r="I1451" i="37"/>
  <c r="I1455" i="37"/>
  <c r="I1461" i="37"/>
  <c r="I1464" i="37"/>
  <c r="E24" i="3"/>
  <c r="B24" i="3" s="1"/>
  <c r="G1049" i="37"/>
  <c r="H635" i="37"/>
  <c r="H213" i="37"/>
  <c r="C1317" i="37"/>
  <c r="F42" i="36"/>
  <c r="C1371" i="37"/>
  <c r="F96" i="36"/>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F13" i="27" l="1"/>
  <c r="G1371" i="37"/>
  <c r="H1371" i="37"/>
  <c r="H1317" i="37"/>
  <c r="G1317" i="37"/>
  <c r="G295" i="3"/>
  <c r="E295" i="3" s="1"/>
  <c r="B295" i="3" s="1"/>
  <c r="G1116" i="37"/>
  <c r="H124" i="37"/>
  <c r="G124"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I11" i="3"/>
  <c r="I15" i="3"/>
  <c r="K10" i="3"/>
  <c r="K15" i="3"/>
  <c r="J9" i="3"/>
  <c r="J21" i="3"/>
  <c r="G22" i="3"/>
  <c r="G20" i="3"/>
  <c r="M259" i="3"/>
  <c r="M20" i="3"/>
  <c r="K28" i="37"/>
  <c r="J6" i="42"/>
  <c r="J10" i="3" l="1"/>
  <c r="H19" i="3"/>
  <c r="L259" i="3"/>
  <c r="F259" i="3" s="1"/>
  <c r="L20" i="3"/>
  <c r="F20" i="3" s="1"/>
  <c r="J17" i="3"/>
  <c r="J13" i="3"/>
  <c r="K17" i="3"/>
  <c r="K12" i="3"/>
  <c r="I17" i="3"/>
  <c r="E17" i="3" s="1"/>
  <c r="B17" i="3" s="1"/>
  <c r="I13" i="3"/>
  <c r="I9" i="3"/>
  <c r="H22" i="3"/>
  <c r="E22" i="3" s="1"/>
  <c r="B22" i="3" s="1"/>
  <c r="H21" i="3"/>
  <c r="M19" i="3"/>
  <c r="K14" i="3"/>
  <c r="J12" i="3"/>
  <c r="I21" i="3"/>
  <c r="J16" i="3"/>
  <c r="L19" i="3"/>
  <c r="G19" i="3"/>
  <c r="E19" i="3" s="1"/>
  <c r="J15" i="3"/>
  <c r="E15" i="3" s="1"/>
  <c r="B15" i="3" s="1"/>
  <c r="H20" i="3"/>
  <c r="E20" i="3" s="1"/>
  <c r="J11" i="3"/>
  <c r="G21" i="3"/>
  <c r="K16" i="3"/>
  <c r="K13" i="3"/>
  <c r="E13" i="3" s="1"/>
  <c r="B13" i="3" s="1"/>
  <c r="K11" i="3"/>
  <c r="K9" i="3"/>
  <c r="I16" i="3"/>
  <c r="J14" i="3"/>
  <c r="I12" i="3"/>
  <c r="I10" i="3"/>
  <c r="B6" i="3"/>
  <c r="B158" i="3"/>
  <c r="E23" i="3"/>
  <c r="E25" i="42" s="1"/>
  <c r="E10" i="3" l="1"/>
  <c r="B10" i="3" s="1"/>
  <c r="E9" i="3"/>
  <c r="B9" i="3" s="1"/>
  <c r="E12" i="3"/>
  <c r="B12" i="3" s="1"/>
  <c r="F19" i="3"/>
  <c r="F18" i="3" s="1"/>
  <c r="E14" i="3"/>
  <c r="B14" i="3" s="1"/>
  <c r="E11" i="3"/>
  <c r="B11" i="3" s="1"/>
  <c r="E21" i="3"/>
  <c r="B21" i="3" s="1"/>
  <c r="E16" i="3"/>
  <c r="B16" i="3" s="1"/>
  <c r="B20" i="3"/>
  <c r="B259" i="3"/>
  <c r="F23" i="3"/>
  <c r="B19" i="3"/>
  <c r="E4" i="3" l="1"/>
  <c r="E18" i="3"/>
  <c r="F3" i="3"/>
  <c r="E3" i="3" l="1"/>
  <c r="K30" i="37" s="1"/>
  <c r="L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<sst xmlns="http://schemas.openxmlformats.org/spreadsheetml/2006/main" count="4758" uniqueCount="4302">
  <si>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</si>
  <si>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</si>
  <si>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</si>
  <si>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</si>
  <si>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</si>
  <si>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</si>
  <si>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</si>
  <si>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</si>
  <si>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</si>
  <si>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</si>
  <si>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</si>
  <si>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</si>
  <si>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</si>
  <si>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</si>
  <si>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</si>
  <si>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</si>
  <si>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</si>
  <si>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</si>
  <si>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</si>
  <si>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</si>
  <si>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</si>
  <si>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</si>
  <si>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</si>
  <si>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</si>
  <si>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</si>
  <si>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</si>
  <si>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</si>
  <si>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</si>
  <si>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</si>
  <si>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</si>
  <si>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</si>
  <si>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</si>
  <si>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</si>
  <si>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</si>
  <si>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</si>
  <si>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</si>
  <si>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</si>
  <si>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</si>
  <si>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</si>
  <si>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</si>
  <si>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</si>
  <si>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</si>
  <si>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</si>
  <si>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</si>
  <si>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</si>
  <si>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</si>
  <si>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</si>
  <si>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</si>
  <si>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</si>
  <si>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</si>
  <si>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</si>
  <si>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</si>
  <si>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</si>
  <si>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</si>
  <si>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</si>
  <si>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</si>
  <si>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</si>
  <si>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</si>
  <si>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</si>
  <si>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</si>
  <si>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</si>
  <si>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</si>
  <si>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</si>
  <si>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</si>
  <si>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</si>
  <si>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</si>
  <si>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</si>
  <si>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</si>
  <si>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</si>
  <si>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</si>
  <si>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</si>
  <si>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</si>
  <si>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</si>
  <si>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</si>
  <si>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</si>
  <si>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</si>
  <si>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</si>
  <si>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</si>
  <si>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</si>
  <si>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</si>
  <si>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</si>
  <si>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</si>
  <si>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</si>
  <si>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</si>
  <si>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</si>
  <si>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</si>
  <si>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</si>
  <si>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</si>
  <si>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</si>
  <si>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</si>
  <si>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</si>
  <si>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</si>
  <si>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</si>
  <si>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</si>
  <si>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</si>
  <si>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</si>
  <si>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</si>
  <si>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</si>
  <si>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</si>
  <si>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</si>
  <si>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</si>
  <si>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</si>
  <si>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</si>
  <si>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</si>
  <si>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</si>
  <si>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</si>
  <si>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</si>
  <si>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</si>
  <si>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</si>
  <si>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</si>
  <si>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</si>
  <si>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</si>
  <si>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</si>
  <si>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</si>
  <si>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</si>
  <si>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</si>
  <si>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</si>
  <si>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</si>
  <si>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</si>
  <si>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</si>
  <si>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</si>
  <si>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</si>
  <si>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</si>
  <si>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</si>
  <si>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</si>
  <si>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</si>
  <si>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</si>
  <si>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</si>
  <si>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</si>
  <si>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</si>
  <si>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</si>
  <si>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</si>
  <si>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</si>
  <si>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</si>
  <si>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</si>
  <si>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</si>
  <si>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</si>
  <si>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</si>
  <si>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</si>
  <si>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</si>
  <si>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</si>
  <si>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</si>
  <si>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</si>
  <si>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</si>
  <si>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</si>
  <si>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</si>
  <si>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</si>
  <si>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</si>
  <si>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</si>
  <si>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</si>
  <si>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</si>
  <si>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</si>
  <si>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</si>
  <si>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</si>
  <si>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</si>
  <si>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</si>
  <si>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</si>
  <si>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</si>
  <si>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</si>
  <si>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</si>
  <si>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</si>
  <si>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</si>
  <si>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</si>
  <si>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</si>
  <si>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</si>
  <si>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</si>
  <si>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</si>
  <si>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</si>
  <si>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</si>
  <si>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</si>
  <si>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</si>
  <si>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</si>
  <si>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</si>
  <si>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</si>
  <si>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</si>
  <si>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</si>
  <si>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</si>
  <si>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</si>
  <si>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</si>
  <si>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</si>
  <si>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</si>
  <si>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</si>
  <si>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</si>
  <si>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</si>
  <si>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</si>
  <si>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</si>
  <si>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</si>
  <si>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</si>
  <si>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</si>
  <si>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</si>
  <si>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</si>
  <si>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</si>
  <si>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</si>
  <si>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</si>
  <si>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</si>
  <si>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</si>
  <si>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</si>
  <si>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</si>
  <si>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</si>
  <si>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</si>
  <si>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</si>
  <si>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</si>
  <si>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</si>
  <si>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</si>
  <si>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</si>
  <si>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</si>
  <si>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</si>
  <si>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</si>
  <si>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</si>
  <si>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</si>
  <si>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</si>
  <si>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</si>
  <si>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</si>
  <si>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</si>
  <si>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</si>
  <si>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</si>
  <si>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</si>
  <si>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</si>
  <si>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</si>
  <si>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</si>
  <si>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</si>
  <si>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</si>
  <si>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</si>
  <si>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</si>
  <si>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</si>
  <si>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</si>
  <si>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</si>
  <si>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</si>
  <si>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</si>
  <si>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</si>
  <si>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</si>
  <si>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</si>
  <si>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</si>
  <si>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</si>
  <si>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</si>
  <si>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</si>
  <si>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</si>
  <si>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</si>
  <si>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</si>
  <si>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</si>
  <si>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</si>
  <si>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</si>
  <si>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</si>
  <si>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</si>
  <si>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</si>
  <si>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</si>
  <si>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</si>
  <si>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</si>
  <si>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</si>
  <si>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</si>
  <si>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</si>
  <si>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</si>
  <si>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</si>
  <si>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</si>
  <si>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</si>
  <si>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</si>
  <si>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</si>
  <si>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</si>
  <si>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</si>
  <si>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</si>
  <si>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</si>
  <si>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</si>
  <si>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</si>
  <si>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</si>
  <si>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</si>
  <si>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</si>
  <si>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</si>
  <si>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</si>
  <si>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</si>
  <si>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</si>
  <si>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</si>
  <si>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</si>
  <si>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</si>
  <si>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</si>
  <si>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</si>
  <si>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</si>
  <si>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</si>
  <si>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</si>
  <si>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</si>
  <si>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</si>
  <si>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</si>
  <si>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</si>
  <si>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</si>
  <si>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</si>
  <si>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</si>
  <si>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</si>
  <si>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</si>
  <si>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</si>
  <si>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</si>
  <si>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</si>
  <si>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</si>
  <si>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</si>
  <si>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</si>
  <si>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</si>
  <si>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</si>
  <si>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</si>
  <si>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</si>
  <si>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</si>
  <si>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</si>
  <si>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</si>
  <si>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</si>
  <si>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</si>
  <si>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</si>
  <si>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</si>
  <si>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</si>
  <si>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</si>
  <si>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</si>
  <si>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</si>
  <si>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</si>
  <si>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</si>
  <si>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</si>
  <si>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</si>
  <si>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</si>
  <si>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</si>
  <si>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</si>
  <si>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</si>
  <si>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</si>
  <si>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</si>
  <si>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</si>
  <si>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</si>
  <si>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</si>
  <si>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</si>
  <si>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</si>
  <si>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</si>
  <si>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</si>
  <si>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</si>
  <si>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</si>
  <si>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</si>
  <si>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</si>
  <si>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</si>
  <si>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</si>
  <si>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</si>
  <si>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</si>
  <si>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</si>
  <si>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</si>
  <si>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</si>
  <si>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</si>
  <si>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</si>
  <si>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</si>
  <si>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</si>
  <si>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</si>
  <si>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</si>
  <si>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</si>
  <si>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</si>
  <si>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</si>
  <si>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</si>
  <si>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</si>
  <si>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</si>
  <si>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</si>
  <si>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</si>
  <si>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</si>
  <si>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</si>
  <si>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</si>
  <si>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</si>
  <si>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</si>
  <si>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</si>
  <si>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</si>
  <si>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</si>
  <si>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</si>
  <si>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</si>
  <si>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</si>
  <si>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</si>
  <si>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</si>
  <si>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</si>
  <si>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</si>
  <si>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</si>
  <si>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</si>
  <si>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</si>
  <si>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</si>
  <si>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</si>
  <si>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</si>
  <si>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</si>
  <si>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</si>
  <si>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</si>
  <si>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</si>
  <si>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</si>
  <si>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</si>
  <si>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</si>
  <si>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</si>
  <si>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</si>
  <si>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</si>
  <si>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</si>
  <si>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</si>
  <si>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</si>
  <si>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</si>
  <si>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</si>
  <si>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</si>
  <si>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</si>
  <si>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</si>
  <si>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</si>
  <si>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</si>
  <si>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</si>
  <si>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</si>
  <si>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</si>
  <si>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</si>
  <si>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</si>
  <si>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</si>
  <si>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</si>
  <si>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</si>
  <si>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</si>
  <si>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</si>
  <si>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</si>
  <si>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</si>
  <si>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</si>
  <si>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</si>
  <si>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</si>
  <si>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</si>
  <si>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</si>
  <si>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</si>
  <si>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</si>
  <si>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</si>
  <si>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</si>
  <si>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</si>
  <si>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</si>
  <si>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</si>
  <si>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</si>
  <si>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</si>
  <si>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</si>
  <si>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</si>
  <si>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</si>
  <si>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</si>
  <si>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</si>
  <si>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</si>
  <si>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</si>
  <si>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</si>
  <si>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</si>
  <si>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</si>
  <si>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</si>
  <si>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</si>
  <si>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</si>
  <si>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</si>
  <si>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</si>
  <si>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</si>
  <si>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</si>
  <si>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</si>
  <si>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</si>
  <si>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</si>
  <si>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</si>
  <si>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</si>
  <si>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</si>
  <si>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</si>
  <si>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</si>
  <si>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</si>
  <si>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</si>
  <si>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</si>
  <si>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</si>
  <si>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</si>
  <si>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</si>
  <si>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</si>
  <si>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</si>
  <si>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</si>
  <si>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</si>
  <si>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</si>
  <si>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</si>
  <si>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</si>
  <si>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</si>
  <si>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</si>
  <si>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</si>
  <si>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</si>
  <si>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</si>
  <si>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</si>
  <si>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</si>
  <si>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</si>
  <si>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</si>
  <si>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</si>
  <si>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</si>
  <si>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</si>
  <si>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</si>
  <si>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</si>
  <si>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</si>
  <si>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</si>
  <si>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</si>
  <si>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</si>
  <si>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</si>
  <si>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</si>
  <si>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</si>
  <si>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</si>
  <si>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</si>
  <si>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</si>
  <si>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</si>
  <si>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</si>
  <si>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</si>
  <si>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</si>
  <si>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</si>
  <si>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</si>
  <si>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</si>
  <si>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</si>
  <si>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</si>
  <si>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</si>
  <si>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</si>
  <si>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</si>
  <si>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</si>
  <si>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</si>
  <si>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</si>
  <si>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</si>
  <si>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</si>
  <si>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</si>
  <si>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</si>
  <si>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</si>
  <si>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</si>
  <si>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</si>
  <si>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</si>
  <si>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</si>
  <si>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</si>
  <si>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</si>
  <si>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</si>
  <si>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</si>
  <si>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</si>
  <si>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</si>
  <si>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</si>
  <si>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</si>
  <si>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</si>
  <si>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</si>
  <si>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</si>
  <si>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</si>
  <si>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</si>
  <si>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</si>
  <si>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</si>
  <si>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</si>
  <si>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</si>
  <si>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</si>
  <si>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</si>
  <si>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</si>
  <si>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</si>
  <si>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</si>
  <si>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</si>
  <si>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</si>
  <si>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</si>
  <si>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</si>
  <si>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</si>
  <si>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</si>
  <si>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</si>
  <si>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</si>
  <si>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</si>
  <si>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</si>
  <si>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</si>
  <si>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</si>
  <si>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</si>
  <si>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</si>
  <si>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</si>
  <si>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</si>
  <si>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</si>
  <si>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</si>
  <si>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</si>
  <si>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</si>
  <si>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</si>
  <si>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</si>
  <si>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</si>
  <si>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</si>
  <si>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</si>
  <si>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</si>
  <si>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</si>
  <si>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</si>
  <si>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</si>
  <si>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</si>
  <si>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</si>
  <si>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</si>
  <si>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</si>
  <si>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</si>
  <si>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</si>
  <si>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</si>
  <si>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</si>
  <si>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</si>
  <si>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</si>
  <si>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</si>
  <si>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</si>
  <si>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</si>
  <si>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</si>
  <si>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</si>
  <si>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</si>
  <si>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</si>
  <si>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</si>
  <si>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</si>
  <si>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</si>
  <si>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</si>
  <si>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</si>
  <si>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</si>
  <si>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</si>
  <si>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</si>
  <si>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</si>
  <si>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</si>
  <si>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</si>
  <si>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</si>
  <si>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</si>
  <si>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</si>
  <si>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</si>
  <si>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</si>
  <si>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</si>
  <si>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</si>
  <si>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</si>
  <si>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</si>
  <si>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</si>
  <si>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</si>
  <si>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</si>
  <si>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</si>
  <si>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</si>
  <si>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</si>
  <si>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</si>
  <si>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</si>
  <si>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</si>
  <si>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</si>
  <si>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</si>
  <si>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</si>
  <si>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</si>
  <si>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</si>
  <si>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</si>
  <si>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</si>
  <si>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</si>
  <si>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</si>
  <si>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</si>
  <si>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</si>
  <si>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</si>
  <si>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</si>
  <si>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</si>
  <si>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</si>
  <si>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</si>
  <si>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</si>
  <si>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</si>
  <si>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</si>
  <si>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</si>
  <si>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</si>
  <si>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</si>
  <si>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</si>
  <si>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</si>
  <si>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</si>
  <si>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</si>
  <si>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</si>
  <si>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</si>
  <si>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</si>
  <si>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</si>
  <si>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</si>
  <si>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</si>
  <si>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</si>
  <si>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</si>
  <si>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</si>
  <si>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</si>
  <si>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</si>
  <si>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</si>
  <si>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</si>
  <si>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</si>
  <si>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</si>
  <si>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</si>
  <si>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</si>
  <si>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</si>
  <si>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</si>
  <si>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</si>
  <si>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</si>
  <si>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</si>
  <si>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</si>
  <si>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</si>
  <si>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</si>
  <si>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</si>
  <si>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</si>
  <si>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</si>
  <si>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</si>
  <si>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</si>
  <si>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</si>
  <si>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</si>
  <si>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</si>
  <si>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</si>
  <si>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</si>
  <si>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</si>
  <si>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</si>
  <si>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</si>
  <si>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</si>
  <si>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</si>
  <si>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</si>
  <si>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</si>
  <si>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</si>
  <si>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</si>
  <si>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</si>
  <si>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</si>
  <si>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</si>
  <si>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</si>
  <si>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</si>
  <si>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</si>
  <si>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</si>
  <si>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</si>
  <si>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</si>
  <si>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</si>
  <si>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</si>
  <si>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</si>
  <si>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</si>
  <si>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</si>
  <si>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</si>
  <si>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</si>
  <si>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</si>
  <si>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</si>
  <si>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</si>
  <si>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</si>
  <si>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</si>
  <si>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</si>
  <si>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</si>
  <si>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</si>
  <si>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</si>
  <si>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</si>
  <si>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</si>
  <si>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</si>
  <si>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</si>
  <si>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</si>
  <si>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</si>
  <si>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</si>
  <si>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</si>
  <si>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</si>
  <si>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</si>
  <si>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</si>
  <si>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</si>
  <si>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</si>
  <si>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</si>
  <si>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</si>
  <si>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</si>
  <si>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</si>
  <si>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</si>
  <si>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</si>
  <si>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</si>
  <si>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</si>
  <si>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</si>
  <si>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</si>
  <si>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</si>
  <si>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</si>
  <si>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</si>
  <si>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</si>
  <si>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</si>
  <si>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</si>
  <si>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</si>
  <si>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</si>
  <si>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</si>
  <si>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</si>
  <si>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</si>
  <si>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</si>
  <si>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</si>
  <si>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</si>
  <si>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</si>
  <si>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</si>
  <si>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</si>
  <si>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</si>
  <si>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</si>
  <si>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</si>
  <si>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</si>
  <si>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</si>
  <si>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</si>
  <si>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</si>
  <si>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</si>
  <si>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</si>
  <si>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</si>
  <si>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</si>
  <si>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</si>
  <si>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</si>
  <si>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</si>
  <si>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</si>
  <si>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</si>
  <si>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</si>
  <si>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</si>
  <si>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</si>
  <si>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</si>
  <si>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</si>
  <si>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</si>
  <si>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</si>
  <si>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</si>
  <si>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</si>
  <si>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</si>
  <si>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</si>
  <si>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</si>
  <si>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</si>
  <si>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</si>
  <si>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</si>
  <si>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</si>
  <si>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</si>
  <si>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</si>
  <si>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</si>
  <si>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</si>
  <si>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</si>
  <si>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</si>
  <si>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</si>
  <si>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</si>
  <si>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</si>
  <si>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</si>
  <si>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</si>
  <si>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</si>
  <si>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</si>
  <si>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</si>
  <si>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</si>
  <si>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</si>
  <si>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</si>
  <si>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</si>
  <si>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</si>
  <si>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</si>
  <si>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</si>
  <si>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</si>
  <si>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</si>
  <si>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</si>
  <si>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</si>
  <si>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</si>
  <si>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</si>
  <si>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</si>
  <si>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</si>
  <si>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</si>
  <si>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</si>
  <si>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</si>
  <si>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</si>
  <si>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</si>
  <si>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</si>
  <si>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</si>
  <si>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</si>
  <si>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</si>
  <si>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</si>
  <si>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</si>
  <si>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</si>
  <si>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</si>
  <si>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</si>
  <si>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</si>
  <si>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</si>
  <si>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</si>
  <si>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</si>
  <si>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</si>
  <si>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</si>
  <si>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</si>
  <si>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</si>
  <si>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</si>
  <si>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</si>
  <si>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</si>
  <si>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</si>
  <si>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</si>
  <si>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</si>
  <si>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</si>
  <si>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</si>
  <si>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</si>
  <si>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</si>
  <si>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</si>
  <si>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</si>
  <si>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</si>
  <si>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</si>
  <si>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</si>
  <si>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</si>
  <si>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</si>
  <si>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</si>
  <si>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</si>
  <si>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</si>
  <si>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</si>
  <si>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</si>
  <si>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</si>
  <si>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</si>
  <si>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</si>
  <si>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</si>
  <si>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</si>
  <si>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</si>
  <si>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</si>
  <si>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</si>
  <si>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</si>
  <si>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</si>
  <si>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</si>
  <si>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</si>
  <si>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</si>
  <si>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</si>
  <si>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</si>
  <si>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</si>
  <si>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</si>
  <si>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</si>
  <si>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</si>
  <si>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</si>
  <si>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</si>
  <si>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</si>
  <si>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</si>
  <si>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</si>
  <si>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</si>
  <si>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</si>
  <si>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</si>
  <si>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</si>
  <si>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</si>
  <si>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</si>
  <si>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</si>
  <si>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</si>
  <si>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</si>
  <si>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</si>
  <si>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</si>
  <si>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</si>
  <si>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</si>
  <si>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</si>
  <si>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</si>
  <si>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</si>
  <si>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</si>
  <si>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</si>
  <si>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</si>
  <si>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</si>
  <si>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</si>
  <si>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</si>
  <si>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</si>
  <si>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</si>
  <si>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</si>
  <si>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</si>
  <si>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</si>
  <si>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</si>
  <si>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</si>
  <si>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</si>
  <si>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</si>
  <si>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</si>
  <si>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</si>
  <si>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</si>
  <si>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</si>
  <si>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</si>
  <si>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</si>
  <si>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</si>
  <si>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</si>
  <si>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</si>
  <si>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</si>
  <si>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</si>
  <si>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</si>
  <si>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</si>
  <si>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</si>
  <si>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</si>
  <si>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</si>
  <si>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</si>
  <si>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</si>
  <si>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</si>
  <si>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</si>
  <si>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</si>
  <si>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</si>
  <si>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</si>
  <si>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</si>
  <si>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</si>
  <si>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</si>
  <si>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</si>
  <si>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</si>
  <si>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</si>
  <si>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</si>
  <si>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</si>
  <si>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</si>
  <si>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</si>
  <si>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</si>
  <si>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</si>
  <si>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</si>
  <si>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</si>
  <si>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</si>
  <si>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</si>
  <si>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</si>
  <si>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</si>
  <si>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</si>
  <si>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</si>
  <si>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</si>
  <si>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</si>
  <si>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</si>
  <si>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</si>
  <si>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</si>
  <si>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</si>
  <si>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</si>
  <si>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</si>
  <si>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</si>
  <si>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</si>
  <si>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</si>
  <si>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</si>
  <si>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</si>
  <si>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</si>
  <si>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</si>
  <si>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</si>
  <si>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</si>
  <si>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</si>
  <si>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</si>
  <si>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</si>
  <si>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</si>
  <si>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</si>
  <si>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</si>
  <si>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</si>
  <si>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</si>
  <si>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</si>
  <si>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</si>
  <si>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</si>
  <si>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</si>
  <si>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</si>
  <si>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</si>
  <si>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</si>
  <si>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</si>
  <si>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</si>
  <si>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</si>
  <si>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</si>
  <si>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</si>
  <si>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</si>
  <si>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</si>
  <si>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</si>
  <si>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</si>
  <si>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</si>
  <si>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</si>
  <si>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</si>
  <si>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</si>
  <si>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</si>
  <si>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</si>
  <si>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</si>
  <si>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</si>
  <si>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</si>
  <si>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</si>
  <si>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</si>
  <si>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</si>
  <si>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</si>
  <si>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</si>
  <si>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</si>
  <si>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</si>
  <si>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</si>
  <si>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</si>
  <si>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</si>
  <si>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</si>
  <si>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</si>
  <si>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</si>
  <si>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</si>
  <si>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</si>
  <si>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</si>
  <si>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</si>
  <si>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</si>
  <si>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</si>
  <si>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</si>
  <si>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</si>
  <si>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</si>
  <si>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</si>
  <si>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</si>
  <si>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</si>
  <si>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</si>
  <si>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</si>
  <si>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</si>
  <si>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</si>
  <si>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</si>
  <si>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</si>
  <si>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</si>
  <si>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</si>
  <si>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</si>
  <si>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</si>
  <si>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</si>
  <si>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</si>
  <si>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</si>
  <si>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</si>
  <si>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</si>
  <si>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</si>
  <si>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</si>
  <si>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</si>
  <si>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</si>
  <si>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</si>
  <si>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</si>
  <si>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</si>
  <si>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</si>
  <si>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</si>
  <si>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</si>
  <si>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</si>
  <si>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</si>
  <si>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</si>
  <si>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</si>
  <si>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</si>
  <si>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</si>
  <si>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</si>
  <si>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</si>
  <si>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</si>
  <si>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</si>
  <si>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</si>
  <si>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</si>
  <si>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</si>
  <si>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</si>
  <si>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</si>
  <si>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</si>
  <si>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</si>
  <si>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</si>
  <si>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</si>
  <si>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</si>
  <si>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</si>
  <si>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</si>
  <si>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</si>
  <si>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</si>
  <si>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</si>
  <si>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</si>
  <si>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</si>
  <si>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</si>
  <si>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</si>
  <si>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</si>
  <si>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</si>
  <si>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</si>
  <si>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</si>
  <si>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</si>
  <si>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</si>
  <si>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</si>
  <si>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</si>
  <si>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</si>
  <si>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</si>
  <si>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</si>
  <si>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</si>
  <si>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</si>
  <si>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</si>
  <si>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</si>
  <si>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</si>
  <si>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</si>
  <si>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</si>
  <si>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</si>
  <si>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</si>
  <si>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</si>
  <si>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</si>
  <si>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</si>
  <si>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</si>
  <si>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</si>
  <si>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</si>
  <si>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</si>
  <si>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</si>
  <si>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</si>
  <si>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</si>
  <si>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</si>
  <si>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</si>
  <si>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</si>
  <si>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</si>
  <si>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</si>
  <si>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</si>
  <si>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</si>
  <si>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</si>
  <si>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</si>
  <si>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</si>
  <si>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</si>
  <si>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</si>
  <si>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</si>
  <si>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</si>
  <si>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</si>
  <si>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</si>
  <si>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</si>
  <si>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</si>
  <si>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</si>
  <si>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</si>
  <si>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</si>
  <si>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</si>
  <si>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</si>
  <si>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</si>
  <si>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</si>
  <si>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</si>
  <si>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</si>
  <si>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</si>
  <si>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</si>
  <si>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</si>
  <si>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</si>
  <si>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</si>
  <si>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</si>
  <si>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</si>
  <si>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</si>
  <si>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</si>
  <si>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</si>
  <si>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</si>
  <si>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</si>
  <si>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</si>
  <si>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</si>
  <si>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</si>
  <si>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</si>
  <si>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</si>
  <si>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</si>
  <si>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</si>
  <si>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</si>
  <si>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</si>
  <si>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</si>
  <si>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</si>
  <si>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</si>
  <si>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</si>
  <si>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</si>
  <si>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</si>
  <si>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</si>
  <si>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</si>
  <si>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</si>
  <si>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</si>
  <si>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</si>
  <si>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</si>
  <si>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</si>
  <si>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</si>
  <si>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</si>
  <si>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</si>
  <si>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</si>
  <si>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</si>
  <si>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</si>
  <si>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</si>
  <si>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</si>
  <si>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</si>
  <si>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</si>
  <si>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</si>
  <si>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</si>
  <si>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</si>
  <si>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</si>
  <si>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</si>
  <si>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</si>
  <si>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</si>
  <si>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</si>
  <si>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</si>
  <si>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</si>
  <si>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</si>
  <si>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</si>
  <si>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</si>
  <si>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</si>
  <si>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</si>
  <si>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</si>
  <si>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</si>
  <si>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</si>
  <si>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</si>
  <si>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</si>
  <si>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</si>
  <si>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</si>
  <si>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</si>
  <si>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</si>
  <si>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</si>
  <si>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</si>
  <si>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</si>
  <si>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</si>
  <si>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</si>
  <si>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</si>
  <si>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</si>
  <si>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</si>
  <si>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</si>
  <si>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</si>
  <si>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</si>
  <si>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</si>
  <si>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</si>
  <si>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</si>
  <si>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</si>
  <si>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</si>
  <si>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</si>
  <si>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</si>
  <si>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</si>
  <si>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</si>
  <si>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</si>
  <si>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</si>
  <si>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</si>
  <si>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</si>
  <si>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</si>
  <si>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</si>
  <si>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</si>
  <si>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</si>
  <si>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</si>
  <si>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</si>
  <si>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</si>
  <si>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</si>
  <si>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</si>
  <si>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</si>
  <si>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</si>
  <si>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</si>
  <si>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</si>
  <si>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</si>
  <si>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</si>
  <si>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</si>
  <si>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</si>
  <si>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</si>
  <si>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</si>
  <si>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</si>
  <si>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</si>
  <si>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</si>
  <si>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</si>
  <si>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</si>
  <si>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</si>
  <si>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</si>
  <si>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</si>
  <si>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</si>
  <si>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</si>
  <si>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</si>
  <si>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</si>
  <si>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</si>
  <si>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</si>
  <si>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</si>
  <si>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</si>
  <si>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</si>
  <si>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</si>
  <si>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</si>
  <si>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</si>
  <si>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</si>
  <si>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</si>
  <si>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</si>
  <si>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</si>
  <si>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</si>
  <si>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</si>
  <si>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</si>
  <si>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</si>
  <si>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</si>
  <si>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</si>
  <si>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</si>
  <si>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</si>
  <si>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</si>
  <si>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</si>
  <si>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</si>
  <si>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</si>
  <si>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</si>
  <si>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</si>
  <si>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</si>
  <si>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</si>
  <si>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</si>
  <si>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</si>
  <si>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</si>
  <si>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</si>
  <si>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</si>
  <si>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</si>
  <si>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</si>
  <si>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</si>
  <si>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</si>
  <si>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</si>
  <si>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</si>
  <si>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</si>
  <si>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</si>
  <si>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</si>
  <si>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</si>
  <si>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</si>
  <si>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</si>
  <si>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</si>
  <si>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</si>
  <si>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</si>
  <si>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</si>
  <si>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</si>
  <si>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</si>
  <si>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</si>
  <si>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</si>
  <si>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</si>
  <si>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</si>
  <si>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</si>
  <si>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</si>
  <si>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</si>
  <si>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</si>
  <si>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</si>
  <si>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</si>
  <si>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</si>
  <si>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</si>
  <si>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</si>
  <si>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</si>
  <si>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</si>
  <si>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</si>
  <si>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</si>
  <si>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</si>
  <si>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</si>
  <si>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</si>
  <si>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</si>
  <si>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</si>
  <si>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</si>
  <si>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</si>
  <si>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</si>
  <si>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</si>
  <si>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</si>
  <si>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</si>
  <si>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</si>
  <si>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</si>
  <si>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</si>
  <si>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</si>
  <si>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</si>
  <si>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</si>
  <si>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</si>
  <si>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</si>
  <si>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</si>
  <si>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</si>
  <si>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</si>
  <si>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</si>
  <si>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</si>
  <si>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</si>
  <si>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</si>
  <si>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</si>
  <si>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</si>
  <si>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</si>
  <si>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</si>
  <si>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</si>
  <si>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</si>
  <si>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</si>
  <si>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</si>
  <si>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</si>
  <si>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</si>
  <si>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</si>
  <si>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</si>
  <si>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</si>
  <si>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</si>
  <si>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</si>
  <si>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</si>
  <si>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</si>
  <si>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</si>
  <si>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</si>
  <si>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</si>
  <si>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</si>
  <si>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</si>
  <si>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</si>
  <si>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</si>
  <si>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</si>
  <si>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</si>
  <si>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</si>
  <si>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</si>
  <si>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</si>
  <si>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</si>
  <si>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</si>
  <si>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</si>
  <si>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</si>
  <si>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</si>
  <si>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</si>
  <si>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</si>
  <si>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</si>
  <si>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</si>
  <si>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</si>
  <si>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</si>
  <si>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</si>
  <si>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</si>
  <si>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</si>
  <si>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</si>
  <si>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</si>
  <si>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</si>
  <si>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</si>
  <si>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</si>
  <si>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</si>
  <si>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</si>
  <si>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</si>
  <si>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</si>
  <si>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</si>
  <si>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</si>
  <si>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</si>
  <si>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</si>
  <si>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</si>
  <si>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</si>
  <si>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</si>
  <si>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</si>
  <si>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</si>
  <si>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</si>
  <si>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</si>
  <si>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</si>
  <si>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</si>
  <si>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</si>
  <si>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</si>
  <si>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</si>
  <si>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</si>
  <si>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</si>
  <si>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</si>
  <si>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</si>
  <si>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</si>
  <si>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</si>
  <si>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</si>
  <si>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</si>
  <si>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</si>
  <si>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</si>
  <si>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</si>
  <si>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</si>
  <si>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</si>
  <si>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</si>
  <si>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</si>
  <si>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</si>
  <si>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</si>
  <si>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</si>
  <si>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</si>
  <si>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</si>
  <si>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</si>
  <si>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</si>
  <si>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</si>
  <si>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</si>
  <si>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</si>
  <si>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</si>
  <si>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</si>
  <si>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</si>
  <si>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</si>
  <si>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</si>
  <si>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</si>
  <si>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</si>
  <si>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</si>
  <si>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</si>
  <si>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</si>
  <si>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</si>
  <si>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</si>
  <si>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</si>
  <si>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</si>
  <si>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</si>
  <si>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</si>
  <si>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</si>
  <si>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</si>
  <si>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</si>
  <si>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</si>
  <si>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</si>
  <si>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</si>
  <si>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</si>
  <si>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</si>
  <si>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</si>
  <si>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</si>
  <si>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</si>
  <si>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</si>
  <si>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</si>
  <si>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</si>
  <si>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</si>
  <si>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</si>
  <si>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</si>
  <si>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</si>
  <si>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</si>
  <si>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</si>
  <si>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</si>
  <si>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</si>
  <si>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</si>
  <si>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</si>
  <si>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</si>
  <si>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</si>
  <si>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</si>
  <si>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</si>
  <si>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</si>
  <si>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</si>
  <si>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</si>
  <si>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</si>
  <si>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</si>
  <si>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</si>
  <si>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</si>
  <si>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</si>
  <si>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</si>
  <si>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</si>
  <si>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</si>
  <si>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</si>
  <si>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</si>
  <si>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</si>
  <si>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</si>
  <si>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</si>
  <si>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</si>
  <si>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</si>
  <si>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</si>
  <si>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</si>
  <si>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</si>
  <si>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</si>
  <si>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</si>
  <si>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</si>
  <si>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</si>
  <si>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</si>
  <si>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</si>
  <si>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</si>
  <si>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</si>
  <si>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</si>
  <si>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</si>
  <si>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</si>
  <si>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</si>
  <si>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</si>
  <si>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</si>
  <si>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</si>
  <si>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</si>
  <si>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</si>
  <si>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</si>
  <si>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</si>
  <si>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</si>
  <si>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</si>
  <si>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</si>
  <si>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</si>
  <si>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</si>
  <si>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</si>
  <si>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</si>
  <si>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</si>
  <si>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</si>
  <si>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</si>
  <si>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</si>
  <si>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</si>
  <si>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</si>
  <si>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</si>
  <si>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</si>
  <si>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</si>
  <si>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</si>
  <si>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</si>
  <si>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</si>
  <si>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</si>
  <si>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</si>
  <si>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</si>
  <si>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</si>
  <si>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</si>
  <si>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</si>
  <si>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</si>
  <si>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</si>
  <si>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</si>
  <si>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</si>
  <si>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</si>
  <si>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</si>
  <si>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</si>
  <si>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</si>
  <si>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</si>
  <si>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</si>
  <si>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</si>
  <si>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</si>
  <si>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</si>
  <si>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</si>
  <si>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</si>
  <si>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</si>
  <si>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</si>
  <si>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</si>
  <si>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</si>
  <si>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</si>
  <si>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</si>
  <si>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</si>
  <si>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</si>
  <si>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</si>
  <si>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</si>
  <si>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</si>
  <si>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</si>
  <si>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</si>
  <si>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</si>
  <si>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</si>
  <si>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</si>
  <si>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</si>
  <si>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</si>
  <si>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</si>
  <si>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</si>
  <si>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</si>
  <si>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</si>
  <si>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</si>
  <si>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</si>
  <si>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</si>
  <si>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</si>
  <si>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</si>
  <si>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</si>
  <si>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</si>
  <si>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</si>
  <si>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</si>
  <si>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</si>
  <si>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</si>
  <si>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</si>
  <si>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</si>
  <si>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</si>
  <si>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</si>
  <si>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</si>
  <si>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</si>
  <si>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</si>
  <si>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</si>
  <si>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</si>
  <si>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</si>
  <si>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</si>
  <si>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</si>
  <si>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</si>
  <si>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</si>
  <si>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</si>
  <si>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</si>
  <si>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</si>
  <si>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</si>
  <si>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</si>
  <si>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</si>
  <si>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</si>
  <si>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</si>
  <si>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</si>
  <si>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</si>
  <si>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</si>
  <si>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</si>
  <si>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</si>
  <si>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</si>
  <si>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</si>
  <si>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</si>
  <si>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</si>
  <si>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</si>
  <si>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</si>
  <si>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</si>
  <si>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</si>
  <si>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</si>
  <si>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</si>
  <si>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</si>
  <si>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</si>
  <si>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</si>
  <si>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</si>
  <si>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</si>
  <si>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</si>
  <si>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</si>
  <si>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</si>
  <si>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</si>
  <si>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</si>
  <si>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</si>
  <si>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</si>
  <si>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</si>
  <si>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</si>
  <si>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</si>
  <si>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</si>
  <si>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</si>
  <si>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</si>
  <si>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</si>
  <si>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</si>
  <si>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</si>
  <si>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</si>
  <si>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</si>
  <si>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</si>
  <si>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</si>
  <si>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</si>
  <si>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</si>
  <si>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</si>
  <si>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</si>
  <si>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</si>
  <si>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</si>
  <si>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</si>
  <si>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</si>
  <si>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</si>
  <si>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</si>
  <si>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</si>
  <si>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</si>
  <si>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</si>
  <si>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</si>
  <si>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</si>
  <si>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</si>
  <si>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</si>
  <si>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</si>
  <si>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</si>
  <si>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</si>
  <si>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</si>
  <si>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</si>
  <si>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</si>
  <si>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</si>
  <si>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</si>
  <si>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</si>
  <si>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</si>
  <si>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</si>
  <si>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</si>
  <si>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</si>
  <si>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</si>
  <si>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</si>
  <si>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</si>
  <si>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</si>
  <si>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</si>
  <si>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</si>
  <si>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</si>
  <si>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</si>
  <si>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</si>
  <si>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</si>
  <si>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</si>
  <si>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</si>
  <si>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</si>
  <si>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</si>
  <si>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</si>
  <si>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</si>
  <si>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</si>
  <si>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</si>
  <si>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</si>
  <si>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</si>
  <si>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</si>
  <si>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</si>
  <si>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</si>
  <si>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</si>
  <si>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</si>
  <si>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</si>
  <si>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</si>
  <si>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</si>
  <si>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</si>
  <si>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</si>
  <si>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</si>
  <si>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</si>
  <si>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</si>
  <si>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</si>
  <si>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</si>
  <si>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</si>
  <si>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</si>
  <si>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</si>
  <si>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</si>
  <si>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</si>
  <si>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</si>
  <si>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</si>
  <si>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</si>
  <si>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</si>
  <si>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</si>
  <si>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</si>
  <si>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</si>
  <si>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</si>
  <si>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</si>
  <si>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</si>
  <si>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</si>
  <si>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</si>
  <si>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</si>
  <si>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</si>
  <si>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</si>
  <si>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</si>
  <si>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</si>
  <si>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</si>
  <si>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</si>
  <si>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</si>
  <si>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</si>
  <si>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</si>
  <si>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</si>
  <si>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</si>
  <si>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</si>
  <si>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</si>
  <si>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</si>
  <si>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</si>
  <si>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</si>
  <si>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</si>
  <si>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</si>
  <si>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</si>
  <si>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</si>
  <si>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</si>
  <si>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</si>
  <si>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</si>
  <si>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</si>
  <si>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</si>
  <si>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</si>
  <si>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</si>
  <si>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</si>
  <si>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</si>
  <si>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</si>
  <si>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</si>
  <si>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</si>
  <si>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</si>
  <si>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</si>
  <si>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</si>
  <si>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</si>
  <si>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</si>
  <si>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</si>
  <si>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</si>
  <si>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</si>
  <si>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</si>
  <si>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</si>
  <si>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</si>
  <si>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</si>
  <si>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</si>
  <si>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</si>
  <si>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</si>
  <si>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</si>
  <si>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</si>
  <si>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</si>
  <si>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</si>
  <si>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</si>
  <si>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</si>
  <si>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</si>
  <si>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</si>
  <si>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</si>
  <si>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</si>
  <si>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</si>
  <si>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</si>
  <si>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</si>
  <si>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</si>
  <si>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</si>
  <si>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</si>
  <si>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</si>
  <si>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</si>
  <si>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</si>
  <si>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</si>
  <si>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</si>
  <si>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</si>
  <si>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</si>
  <si>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</si>
  <si>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</si>
  <si>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</si>
  <si>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</si>
  <si>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</si>
  <si>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</si>
  <si>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</si>
  <si>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</si>
  <si>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</si>
  <si>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</si>
  <si>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</si>
  <si>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</si>
  <si>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</si>
  <si>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</si>
  <si>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</si>
  <si>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</si>
  <si>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</si>
  <si>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</si>
  <si>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</si>
  <si>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</si>
  <si>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</si>
  <si>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</si>
  <si>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</si>
  <si>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</si>
  <si>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</si>
  <si>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</si>
  <si>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</si>
  <si>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</si>
  <si>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</si>
  <si>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</si>
  <si>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</si>
  <si>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</si>
  <si>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</si>
  <si>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</si>
  <si>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</si>
  <si>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</si>
  <si>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</si>
  <si>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</si>
  <si>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</si>
  <si>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</si>
  <si>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</si>
  <si>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</si>
  <si>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</si>
  <si>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</si>
  <si>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</si>
  <si>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</si>
  <si>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</si>
  <si>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</si>
  <si>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</si>
  <si>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</si>
  <si>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</si>
  <si>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</si>
  <si>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</si>
  <si>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</si>
  <si>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</si>
  <si>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</si>
  <si>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</si>
  <si>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</si>
  <si>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</si>
  <si>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</si>
  <si>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</si>
  <si>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</si>
  <si>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</si>
  <si>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</si>
  <si>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</si>
  <si>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</si>
  <si>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</si>
  <si>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</si>
  <si>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</si>
  <si>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</si>
  <si>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</si>
  <si>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</si>
  <si>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</si>
  <si>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</si>
  <si>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</si>
  <si>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</si>
  <si>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</si>
  <si>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</si>
  <si>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</si>
  <si>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</si>
  <si>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</si>
  <si>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</si>
  <si>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</si>
  <si>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</si>
  <si>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</si>
  <si>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</si>
  <si>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</si>
  <si>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</si>
  <si>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</si>
  <si>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</si>
  <si>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</si>
  <si>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</si>
  <si>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</si>
  <si>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</si>
  <si>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</si>
  <si>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</si>
  <si>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</si>
  <si>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</si>
  <si>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</si>
  <si>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</si>
  <si>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</si>
  <si>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</si>
  <si>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</si>
  <si>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</si>
  <si>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</si>
  <si>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</si>
  <si>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</si>
  <si>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</si>
  <si>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</si>
  <si>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</si>
  <si>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</si>
  <si>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</si>
  <si>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</si>
  <si>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</si>
  <si>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</si>
  <si>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</si>
  <si>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</si>
  <si>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</si>
  <si>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</si>
  <si>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</si>
  <si>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</si>
  <si>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</si>
  <si>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</si>
  <si>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</si>
  <si>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</si>
  <si>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</si>
  <si>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</si>
  <si>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</si>
  <si>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</si>
  <si>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</si>
  <si>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</si>
  <si>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</si>
  <si>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</si>
  <si>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</si>
  <si>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</si>
  <si>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</si>
  <si>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</si>
  <si>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</si>
  <si>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</si>
  <si>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</si>
  <si>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</si>
  <si>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</si>
  <si>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</si>
  <si>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</si>
  <si>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</si>
  <si>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</si>
  <si>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</si>
  <si>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</si>
  <si>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</si>
  <si>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</si>
  <si>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</si>
  <si>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</si>
  <si>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</si>
  <si>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</si>
  <si>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</si>
  <si>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</si>
  <si>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</si>
  <si>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</si>
  <si>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</si>
  <si>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</si>
  <si>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</si>
  <si>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</si>
  <si>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</si>
  <si>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</si>
  <si>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</si>
  <si>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</si>
  <si>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</si>
  <si>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</si>
  <si>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</si>
  <si>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</si>
  <si>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</si>
  <si>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</si>
  <si>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</si>
  <si>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</si>
  <si>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</si>
  <si>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</si>
  <si>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</si>
  <si>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</si>
  <si>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</si>
  <si>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</si>
  <si>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</si>
  <si>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</si>
  <si>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</si>
  <si>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</si>
  <si>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</si>
  <si>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</si>
  <si>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</si>
  <si>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</si>
  <si>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</si>
  <si>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</si>
  <si>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</si>
  <si>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</si>
  <si>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</si>
  <si>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</si>
  <si>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</si>
  <si>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</si>
  <si>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</si>
  <si>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</si>
  <si>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</si>
  <si>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</si>
  <si>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</si>
  <si>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</si>
  <si>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</si>
  <si>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</si>
  <si>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</si>
  <si>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</si>
  <si>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</si>
  <si>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</si>
  <si>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</si>
  <si>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</si>
  <si>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</si>
  <si>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</si>
  <si>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</si>
  <si>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</si>
  <si>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</si>
  <si>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</si>
  <si>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</si>
  <si>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</si>
  <si>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</si>
  <si>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</si>
  <si>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</si>
  <si>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</si>
  <si>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</si>
  <si>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</si>
  <si>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</si>
  <si>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</si>
  <si>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</si>
  <si>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</si>
  <si>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</si>
  <si>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</si>
  <si>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</si>
  <si>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</si>
  <si>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</si>
  <si>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</si>
  <si>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</si>
  <si>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</si>
  <si>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</si>
  <si>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</si>
  <si>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</si>
  <si>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</si>
  <si>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</si>
  <si>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</si>
  <si>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</si>
  <si>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</si>
  <si>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</si>
  <si>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</si>
  <si>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</si>
  <si>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</si>
  <si>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</si>
  <si>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</si>
  <si>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</si>
  <si>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</si>
  <si>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</si>
  <si>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</si>
  <si>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</si>
  <si>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</si>
  <si>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</si>
  <si>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</si>
  <si>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</si>
  <si>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</si>
  <si>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</si>
  <si>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</si>
  <si>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</si>
  <si>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</si>
  <si>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</si>
  <si>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</si>
  <si>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</si>
  <si>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</si>
  <si>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</si>
  <si>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</si>
  <si>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</si>
  <si>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</si>
  <si>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</si>
  <si>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</si>
  <si>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</si>
  <si>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</si>
  <si>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</si>
  <si>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</si>
  <si>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</si>
  <si>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</si>
  <si>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</si>
  <si>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</si>
  <si>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</si>
  <si>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</si>
  <si>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</si>
  <si>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</si>
  <si>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</si>
  <si>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</si>
  <si>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</si>
  <si>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</si>
  <si>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</si>
  <si>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</si>
  <si>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</si>
  <si>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</si>
  <si>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</si>
  <si>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</si>
  <si>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</si>
  <si>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</si>
  <si>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</si>
  <si>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</si>
  <si>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</si>
  <si>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</si>
  <si>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</si>
  <si>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</si>
  <si>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</si>
  <si>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</si>
  <si>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</si>
  <si>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</si>
  <si>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</si>
  <si>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</si>
  <si>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</si>
  <si>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</si>
  <si>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</si>
  <si>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</si>
  <si>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</si>
  <si>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</si>
  <si>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</si>
  <si>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</si>
  <si>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</si>
  <si>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</si>
  <si>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</si>
  <si>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</si>
  <si>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</si>
  <si>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</si>
  <si>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</si>
  <si>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</si>
  <si>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</si>
  <si>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</si>
  <si>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</si>
  <si>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</si>
  <si>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</si>
  <si>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</si>
  <si>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</si>
  <si>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</si>
  <si>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</si>
  <si>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</si>
  <si>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</si>
  <si>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</si>
  <si>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</si>
  <si>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</si>
  <si>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</si>
  <si>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</si>
  <si>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</si>
  <si>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</si>
  <si>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</si>
  <si>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</si>
  <si>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</si>
  <si>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</si>
  <si>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</si>
  <si>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</si>
  <si>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</si>
  <si>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</si>
  <si>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</si>
  <si>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</si>
  <si>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</si>
  <si>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</si>
  <si>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</si>
  <si>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</si>
  <si>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</si>
  <si>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</si>
  <si>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</si>
  <si>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</si>
  <si>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</si>
  <si>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</si>
  <si>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</si>
  <si>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</si>
  <si>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</si>
  <si>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</si>
  <si>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</si>
  <si>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</si>
  <si>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</si>
  <si>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</si>
  <si>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</si>
  <si>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</si>
  <si>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</si>
  <si>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</si>
  <si>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</si>
  <si>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</si>
  <si>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</si>
  <si>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</si>
  <si>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</si>
  <si>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</si>
  <si>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</si>
  <si>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</si>
  <si>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</si>
  <si>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</si>
  <si>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</si>
  <si>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</si>
  <si>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</si>
  <si>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</si>
  <si>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</si>
  <si>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</si>
  <si>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</si>
  <si>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</si>
  <si>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</si>
  <si>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</si>
  <si>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</si>
  <si>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</si>
  <si>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</si>
  <si>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</si>
  <si>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</si>
  <si>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</si>
  <si>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</si>
  <si>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</si>
  <si>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</si>
  <si>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</si>
  <si>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</si>
  <si>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</si>
  <si>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</si>
  <si>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</si>
  <si>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</si>
  <si>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</si>
  <si>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</si>
  <si>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</si>
  <si>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</si>
  <si>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</si>
  <si>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</si>
  <si>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</si>
  <si>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</si>
  <si>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</si>
  <si>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</si>
  <si>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</si>
  <si>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</si>
  <si>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</si>
  <si>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</si>
  <si>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</si>
  <si>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</si>
  <si>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</si>
  <si>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</si>
  <si>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</si>
  <si>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</si>
  <si>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</si>
  <si>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</si>
  <si>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</si>
  <si>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</si>
  <si>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</si>
  <si>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</si>
  <si>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</si>
  <si>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</si>
  <si>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</si>
  <si>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</si>
  <si>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</si>
  <si>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</si>
  <si>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</si>
  <si>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</si>
  <si>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</si>
  <si>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</si>
  <si>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</si>
  <si>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</si>
  <si>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</si>
  <si>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</si>
  <si>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</si>
  <si>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</si>
  <si>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</si>
  <si>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</si>
  <si>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</si>
  <si>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</si>
  <si>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</si>
  <si>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</si>
  <si>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</si>
  <si>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</si>
  <si>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</si>
  <si>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</si>
  <si>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</si>
  <si>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</si>
  <si>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</si>
  <si>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</si>
  <si>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</si>
  <si>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</si>
  <si>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</si>
  <si>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</si>
  <si>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</si>
  <si>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</si>
  <si>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</si>
  <si>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</si>
  <si>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</si>
  <si>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</si>
  <si>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</si>
  <si>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</si>
  <si>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</si>
  <si>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</si>
  <si>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</si>
  <si>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</si>
  <si>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</si>
  <si>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</si>
  <si>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</si>
  <si>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</si>
  <si>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</si>
  <si>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</si>
  <si>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</si>
  <si>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</si>
  <si>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</si>
  <si>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</si>
  <si>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</si>
  <si>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</si>
  <si>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</si>
  <si>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</si>
  <si>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</si>
  <si>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</si>
  <si>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</si>
  <si>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</si>
  <si>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</si>
  <si>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</si>
  <si>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</si>
  <si>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</si>
  <si>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</si>
  <si>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</si>
  <si>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</si>
  <si>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</si>
  <si>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</si>
  <si>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</si>
  <si>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</si>
  <si>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</si>
  <si>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</si>
  <si>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</si>
  <si>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</si>
  <si>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</si>
  <si>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</si>
  <si>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</si>
  <si>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</si>
  <si>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</si>
  <si>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</si>
  <si>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</si>
  <si>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</si>
  <si>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</si>
  <si>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</si>
  <si>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</si>
  <si>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</si>
  <si>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</si>
  <si>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</si>
  <si>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</si>
  <si>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</si>
  <si>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</si>
  <si>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</si>
  <si>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</si>
  <si>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</si>
  <si>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</si>
  <si>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</si>
  <si>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</si>
  <si>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</si>
  <si>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</si>
  <si>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</si>
  <si>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</si>
  <si>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</si>
  <si>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</si>
  <si>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</si>
  <si>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</si>
  <si>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</si>
  <si>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</si>
  <si>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</si>
  <si>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</si>
  <si>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</si>
  <si>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</si>
  <si>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</si>
  <si>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</si>
  <si>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</si>
  <si>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</si>
  <si>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</si>
  <si>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</si>
  <si>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</si>
  <si>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</si>
  <si>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</si>
  <si>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</si>
  <si>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</si>
  <si>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</si>
  <si>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</si>
  <si>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</si>
  <si>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</si>
  <si>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</si>
  <si>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</si>
  <si>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</si>
  <si>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</si>
  <si>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</si>
  <si>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</si>
  <si>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</si>
  <si>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</si>
  <si>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</si>
  <si>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</si>
  <si>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</si>
  <si>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</si>
  <si>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</si>
  <si>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</si>
  <si>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</si>
  <si>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</si>
  <si>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</si>
  <si>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</si>
  <si>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</si>
  <si>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</si>
  <si>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</si>
  <si>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</si>
  <si>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</si>
  <si>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</si>
  <si>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</si>
  <si>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</si>
  <si>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</si>
  <si>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</si>
  <si>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</si>
  <si>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</si>
  <si>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</si>
  <si>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</si>
  <si>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</si>
  <si>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</si>
  <si>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</si>
  <si>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</si>
  <si>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</si>
  <si>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</si>
  <si>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</si>
  <si>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</si>
  <si>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</si>
  <si>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</si>
  <si>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</si>
  <si>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</si>
  <si>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</si>
  <si>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</si>
  <si>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</si>
  <si>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</si>
  <si>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</si>
  <si>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</si>
  <si>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</si>
  <si>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</si>
  <si>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</si>
  <si>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</si>
  <si>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</si>
  <si>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</si>
  <si>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</si>
  <si>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</si>
  <si>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</si>
  <si>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</si>
  <si>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</si>
  <si>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</si>
  <si>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</si>
  <si>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</si>
  <si>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</si>
  <si>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</si>
  <si>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</si>
  <si>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</si>
  <si>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</si>
  <si>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</si>
  <si>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</si>
  <si>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</si>
  <si>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</si>
  <si>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</si>
  <si>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</si>
  <si>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</si>
  <si>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</si>
  <si>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</si>
  <si>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</si>
  <si>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</si>
  <si>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</si>
  <si>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</si>
  <si>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</si>
  <si>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</si>
  <si>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</si>
  <si>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</si>
  <si>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</si>
  <si>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</si>
  <si>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</si>
  <si>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</si>
  <si>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</si>
  <si>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</si>
  <si>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</si>
  <si>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</si>
  <si>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</si>
  <si>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</si>
  <si>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</si>
  <si>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</si>
  <si>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</si>
  <si>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</si>
  <si>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</si>
  <si>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</si>
  <si>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</si>
  <si>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</si>
  <si>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</si>
  <si>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</si>
  <si>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</si>
  <si>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</si>
  <si>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</si>
  <si>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</si>
  <si>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</si>
  <si>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</si>
  <si>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</si>
  <si>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</si>
  <si>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</si>
  <si>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</si>
  <si>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</si>
  <si>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</si>
  <si>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</si>
  <si>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</si>
  <si>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</si>
  <si>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</si>
  <si>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</si>
  <si>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</si>
  <si>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</si>
  <si>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</si>
  <si>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</si>
  <si>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</si>
  <si>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</si>
  <si>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</si>
  <si>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</si>
  <si>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</si>
  <si>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</si>
  <si>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</si>
  <si>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</si>
  <si>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</si>
  <si>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</si>
  <si>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</si>
  <si>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</si>
  <si>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</si>
  <si>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</si>
  <si>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</si>
  <si>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</si>
  <si>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</si>
  <si>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</si>
  <si>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</si>
  <si>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</si>
  <si>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</si>
  <si>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</si>
  <si>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</si>
  <si>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</si>
  <si>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</si>
  <si>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</si>
  <si>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</si>
  <si>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</si>
  <si>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</si>
  <si>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</si>
  <si>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</si>
  <si>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</si>
  <si>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</si>
  <si>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</si>
  <si>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</si>
  <si>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</si>
  <si>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</si>
  <si>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</si>
  <si>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</si>
  <si>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</si>
  <si>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</si>
  <si>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</si>
  <si>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</si>
  <si>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</si>
  <si>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</si>
  <si>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</si>
  <si>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</si>
  <si>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</si>
  <si>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</si>
  <si>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</si>
  <si>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</si>
  <si>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</si>
  <si>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</si>
  <si>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</si>
  <si>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</si>
  <si>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</si>
  <si>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</si>
  <si>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</si>
  <si>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</si>
  <si>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</si>
  <si>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</si>
  <si>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</si>
  <si>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</si>
  <si>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</si>
  <si>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</si>
  <si>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</si>
  <si>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</si>
  <si>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</si>
  <si>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</si>
  <si>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</si>
  <si>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</si>
  <si>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</si>
  <si>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</si>
  <si>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</si>
  <si>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</si>
  <si>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</si>
  <si>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</si>
  <si>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</si>
  <si>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</si>
  <si>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</si>
  <si>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</si>
  <si>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</si>
  <si>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</si>
  <si>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</si>
  <si>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</si>
  <si>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</si>
  <si>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</si>
  <si>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</si>
  <si>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</si>
  <si>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</si>
  <si>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</si>
  <si>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</si>
  <si>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</si>
  <si>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</si>
  <si>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</si>
  <si>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</si>
  <si>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</si>
  <si>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</si>
  <si>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</si>
  <si>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</si>
  <si>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</si>
  <si>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</si>
  <si>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</si>
  <si>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</si>
  <si>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</si>
  <si>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</si>
  <si>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</si>
  <si>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</si>
  <si>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</si>
  <si>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</si>
  <si>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</si>
  <si>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</si>
  <si>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</si>
  <si>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</si>
  <si>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</si>
  <si>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</si>
  <si>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</si>
  <si>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</si>
  <si>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</si>
  <si>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</si>
  <si>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</si>
  <si>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</si>
  <si>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</si>
  <si>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</si>
  <si>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</si>
  <si>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</si>
  <si>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</si>
  <si>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</si>
  <si>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</si>
  <si>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</si>
  <si>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</si>
  <si>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</si>
  <si>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</si>
  <si>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</si>
  <si>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</si>
  <si>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</si>
  <si>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</si>
  <si>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</si>
  <si>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</si>
  <si>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</si>
  <si>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</si>
  <si>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</si>
  <si>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</si>
  <si>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</si>
  <si>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</si>
  <si>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</si>
  <si>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</si>
  <si>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</si>
  <si>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</si>
  <si>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</si>
  <si>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</si>
  <si>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</si>
  <si>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</si>
  <si>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</si>
  <si>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</si>
  <si>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</si>
  <si>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</si>
  <si>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</si>
  <si>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</si>
  <si>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</si>
  <si>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</si>
  <si>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</si>
  <si>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</si>
  <si>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</si>
  <si>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</si>
  <si>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</si>
  <si>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</si>
  <si>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</si>
  <si>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</si>
  <si>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</si>
  <si>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</si>
  <si>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</si>
  <si>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</si>
  <si>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</si>
  <si>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</si>
  <si>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</si>
  <si>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</si>
  <si>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</si>
  <si>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</si>
  <si>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</si>
  <si>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</si>
  <si>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</si>
  <si>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</si>
  <si>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</si>
  <si>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</si>
  <si>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</si>
  <si>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</si>
  <si>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</si>
  <si>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</si>
  <si>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</si>
  <si>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</si>
  <si>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</si>
  <si>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</si>
  <si>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</si>
  <si>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</si>
  <si>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</si>
  <si>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</si>
  <si>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</si>
  <si>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</si>
  <si>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</si>
  <si>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</si>
  <si>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</si>
  <si>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</si>
  <si>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</si>
  <si>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</si>
  <si>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</si>
  <si>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</si>
  <si>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</si>
  <si>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</si>
  <si>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</si>
  <si>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</si>
  <si>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</si>
  <si>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</si>
  <si>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</si>
  <si>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</si>
  <si>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</si>
  <si>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</si>
  <si>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</si>
  <si>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</si>
  <si>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</si>
  <si>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</si>
  <si>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</si>
  <si>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</si>
  <si>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</si>
  <si>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</si>
  <si>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</si>
  <si>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</si>
  <si>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</si>
  <si>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</si>
  <si>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</si>
  <si>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</si>
  <si>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</si>
  <si>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</si>
  <si>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</si>
  <si>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</si>
  <si>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</si>
  <si>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</si>
  <si>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</si>
  <si>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</si>
  <si>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</si>
  <si>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</si>
  <si>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</si>
  <si>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</si>
  <si>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</si>
  <si>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</si>
  <si>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</si>
  <si>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</si>
  <si>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</si>
  <si>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</si>
  <si>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</si>
  <si>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</si>
  <si>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</si>
  <si>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</si>
  <si>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</si>
  <si>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</si>
  <si>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</si>
  <si>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</si>
  <si>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</si>
  <si>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</si>
  <si>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</si>
  <si>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</si>
  <si>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</si>
  <si>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</si>
  <si>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</si>
  <si>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</si>
  <si>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</si>
  <si>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</si>
  <si>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</si>
  <si>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</si>
  <si>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</si>
  <si>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</si>
  <si>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</si>
  <si>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</si>
  <si>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</si>
  <si>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</si>
  <si>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</si>
  <si>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</si>
  <si>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</si>
  <si>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</si>
  <si>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</si>
  <si>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</si>
  <si>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</si>
  <si>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</si>
  <si>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</si>
  <si>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</si>
  <si>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</si>
  <si>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</si>
  <si>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</si>
  <si>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</si>
  <si>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</si>
  <si>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</si>
  <si>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</si>
  <si>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</si>
  <si>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</si>
  <si>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</si>
  <si>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</si>
  <si>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</si>
  <si>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</si>
  <si>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</si>
  <si>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</si>
  <si>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</si>
  <si>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</si>
  <si>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</si>
  <si>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</si>
  <si>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</si>
  <si>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</si>
  <si>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</si>
  <si>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</si>
  <si>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</si>
  <si>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</si>
  <si>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</si>
  <si>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</si>
  <si>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</si>
  <si>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</si>
  <si>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</si>
  <si>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</si>
  <si>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</si>
  <si>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</si>
  <si>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</si>
  <si>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</si>
  <si>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</si>
  <si>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</si>
  <si>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</si>
  <si>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</si>
  <si>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</si>
  <si>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</si>
  <si>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</si>
  <si>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</si>
  <si>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</si>
  <si>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</si>
  <si>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</si>
  <si>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</si>
  <si>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</si>
  <si>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</si>
  <si>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</si>
  <si>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</si>
  <si>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</si>
  <si>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</si>
  <si>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</si>
  <si>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</si>
  <si>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</si>
  <si>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</si>
  <si>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</si>
  <si>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</si>
  <si>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</si>
  <si>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</si>
  <si>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</si>
  <si>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</si>
  <si>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</si>
  <si>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</si>
  <si>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</si>
  <si>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</si>
  <si>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</si>
  <si>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</si>
  <si>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</si>
  <si>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</si>
  <si>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</si>
  <si>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</si>
  <si>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</si>
  <si>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</si>
  <si>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</si>
  <si>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</si>
  <si>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</si>
  <si>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</si>
  <si>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</si>
  <si>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</si>
  <si>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</si>
  <si>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</si>
  <si>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</si>
  <si>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</si>
  <si>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</si>
  <si>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</si>
  <si>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</si>
  <si>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</si>
  <si>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</si>
  <si>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</si>
  <si>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</si>
  <si>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</si>
  <si>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</si>
  <si>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</si>
  <si>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</si>
  <si>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</si>
  <si>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</si>
  <si>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</si>
  <si>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</si>
  <si>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</si>
  <si>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</si>
  <si>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</si>
  <si>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</si>
  <si>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</si>
  <si>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</si>
  <si>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</si>
  <si>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</si>
  <si>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</si>
  <si>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</si>
  <si>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</si>
  <si>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</si>
  <si>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</si>
  <si>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</si>
  <si>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</si>
  <si>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</si>
  <si>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</si>
  <si>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</si>
  <si>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</si>
  <si>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</si>
  <si>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</si>
  <si>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</si>
  <si>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</si>
  <si>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</si>
  <si>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</si>
  <si>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</si>
  <si>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</si>
  <si>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</si>
  <si>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</si>
  <si>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</si>
  <si>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</si>
  <si>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</si>
  <si>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</si>
  <si>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</si>
  <si>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</si>
  <si>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</si>
  <si>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</si>
  <si>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</si>
  <si>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</si>
  <si>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</si>
  <si>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</si>
  <si>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</si>
  <si>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</si>
  <si>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</si>
  <si>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</si>
  <si>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</si>
  <si>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</si>
  <si>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</si>
  <si>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</si>
  <si>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</si>
  <si>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</si>
  <si>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</si>
  <si>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</si>
  <si>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</si>
  <si>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</si>
  <si>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</si>
  <si>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</si>
  <si>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</si>
  <si>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</si>
  <si>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</si>
  <si>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</si>
  <si>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</si>
  <si>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</si>
  <si>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</si>
  <si>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</si>
  <si>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</si>
  <si>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</si>
  <si>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</si>
  <si>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</si>
  <si>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</si>
  <si>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</si>
  <si>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</si>
  <si>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</si>
  <si>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</si>
  <si>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</si>
  <si>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</si>
  <si>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</si>
  <si>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</si>
  <si>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</si>
  <si>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</si>
  <si>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</si>
  <si>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</si>
  <si>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</si>
  <si>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</si>
  <si>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</si>
  <si>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</si>
  <si>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</si>
  <si>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</si>
  <si>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</si>
  <si>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</si>
  <si>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</si>
  <si>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</si>
  <si>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</si>
  <si>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</si>
  <si>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</si>
  <si>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</si>
  <si>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</si>
  <si>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</si>
  <si>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</si>
  <si>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</si>
  <si>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</si>
  <si>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</si>
  <si>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</si>
  <si>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</si>
  <si>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</si>
  <si>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</si>
  <si>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</si>
  <si>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</si>
  <si>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</si>
  <si>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</si>
  <si>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</si>
  <si>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</si>
  <si>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</si>
  <si>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</si>
  <si>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</si>
  <si>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</si>
  <si>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</si>
  <si>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</si>
  <si>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</si>
  <si>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</si>
  <si>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</si>
  <si>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</si>
  <si>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</si>
  <si>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</si>
  <si>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</si>
  <si>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</si>
  <si>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</si>
  <si>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</si>
  <si>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</si>
  <si>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</si>
  <si>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</si>
  <si>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</si>
  <si>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</si>
  <si>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</si>
  <si>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</si>
  <si>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</si>
  <si>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</si>
  <si>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</si>
  <si>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</si>
  <si>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</si>
  <si>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</si>
  <si>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</si>
  <si>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</si>
  <si>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</si>
  <si>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</si>
  <si>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</si>
  <si>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</si>
  <si>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</si>
  <si>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</si>
  <si>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</si>
  <si>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</si>
  <si>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</si>
  <si>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</si>
  <si>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</si>
  <si>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</si>
  <si>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</si>
  <si>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</si>
  <si>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</si>
  <si>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</si>
  <si>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</si>
  <si>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</si>
  <si>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</si>
  <si>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</si>
  <si>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</si>
  <si>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</si>
  <si>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</si>
  <si>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</si>
  <si>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</si>
  <si>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</si>
  <si>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</si>
  <si>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</si>
  <si>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</si>
  <si>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</si>
  <si>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</si>
  <si>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</si>
  <si>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</si>
  <si>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</si>
  <si>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</si>
  <si>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</si>
  <si>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</si>
  <si>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</si>
  <si>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</si>
  <si>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</si>
  <si>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</si>
  <si>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</si>
  <si>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</si>
  <si>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</si>
  <si>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</si>
  <si>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</si>
  <si>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</si>
  <si>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</si>
  <si>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</si>
  <si>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</si>
  <si>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</si>
  <si>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</si>
  <si>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</si>
  <si>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</si>
  <si>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</si>
  <si>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</si>
  <si>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</si>
  <si>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</si>
  <si>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</si>
  <si>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</si>
  <si>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</si>
  <si>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</si>
  <si>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</si>
  <si>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</si>
  <si>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</si>
  <si>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</si>
  <si>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</si>
  <si>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</si>
  <si>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</si>
  <si>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</si>
  <si>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</si>
  <si>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</si>
  <si>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</si>
  <si>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</si>
  <si>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</si>
  <si>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</si>
  <si>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</si>
  <si>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</si>
  <si>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</si>
  <si>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</si>
  <si>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</si>
  <si>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</si>
  <si>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</si>
  <si>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</si>
  <si>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</si>
  <si>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</si>
  <si>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</si>
  <si>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</si>
  <si>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</si>
  <si>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</si>
  <si>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</si>
  <si>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</si>
  <si>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</si>
  <si>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</si>
  <si>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</si>
  <si>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</si>
  <si>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</si>
  <si>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</si>
  <si>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</si>
  <si>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</si>
  <si>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</si>
  <si>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</si>
  <si>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</si>
  <si>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</si>
  <si>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</si>
  <si>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</si>
  <si>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</si>
  <si>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</si>
  <si>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</si>
  <si>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</si>
  <si>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</si>
  <si>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</si>
  <si>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</si>
  <si>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</si>
  <si>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</si>
  <si>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</si>
  <si>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</si>
  <si>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</si>
  <si>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</si>
  <si>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</si>
  <si>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</si>
  <si>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</si>
  <si>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</si>
  <si>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</si>
  <si>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</si>
  <si>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</si>
  <si>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</si>
  <si>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</si>
  <si>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</si>
  <si>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</si>
  <si>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</si>
  <si>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</si>
  <si>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</si>
  <si>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</si>
  <si>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</si>
  <si>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</si>
  <si>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</si>
  <si>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</si>
  <si>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</si>
  <si>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</si>
  <si>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</si>
  <si>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</si>
  <si>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</si>
  <si>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</si>
  <si>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</si>
  <si>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</si>
  <si>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</si>
  <si>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</si>
  <si>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</si>
  <si>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</si>
  <si>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</si>
  <si>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</si>
  <si>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</si>
  <si>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</si>
  <si>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</si>
  <si>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</si>
  <si>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</si>
  <si>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</si>
  <si>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</si>
  <si>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</si>
  <si>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</si>
  <si>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</si>
  <si>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</si>
  <si>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</si>
  <si>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</si>
  <si>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</si>
  <si>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</si>
  <si>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</si>
  <si>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</si>
  <si>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</si>
  <si>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</si>
  <si>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</si>
  <si>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</si>
  <si>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</si>
  <si>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</si>
  <si>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</si>
  <si>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</si>
  <si>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</si>
  <si>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</si>
  <si>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</si>
  <si>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</si>
  <si>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</si>
  <si>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</si>
  <si>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</si>
  <si>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</si>
  <si>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</si>
  <si>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</si>
  <si>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</si>
  <si>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</si>
  <si>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</si>
  <si>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</si>
  <si>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</si>
  <si>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</si>
  <si>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</si>
  <si>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</si>
  <si>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</si>
  <si>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</si>
  <si>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</si>
  <si>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</si>
  <si>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</si>
  <si>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</si>
  <si>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</si>
  <si>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</si>
  <si>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</si>
  <si>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</si>
  <si>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</si>
  <si>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</si>
  <si>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</si>
  <si>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</si>
  <si>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</si>
  <si>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</si>
  <si>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</si>
  <si>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</si>
  <si>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</si>
  <si>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</si>
  <si>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</si>
  <si>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</si>
  <si>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</si>
  <si>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</si>
  <si>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</si>
  <si>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</si>
  <si>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</si>
  <si>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</si>
  <si>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</si>
  <si>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</si>
  <si>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</si>
  <si>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</si>
  <si>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</si>
  <si>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</si>
  <si>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</si>
  <si>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</si>
  <si>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</si>
  <si>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</si>
  <si>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</si>
  <si>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</si>
  <si>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</si>
  <si>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</si>
  <si>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</si>
  <si>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</si>
  <si>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</si>
  <si>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</si>
  <si>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</si>
  <si>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</si>
  <si>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</si>
  <si>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</si>
  <si>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</si>
  <si>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</si>
  <si>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</si>
  <si>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</si>
  <si>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</si>
  <si>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</si>
  <si>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</si>
  <si>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</si>
  <si>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</si>
  <si>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</si>
  <si>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</si>
  <si>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</si>
  <si>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</si>
  <si>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</si>
  <si>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</si>
  <si>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</si>
  <si>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</si>
  <si>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</si>
  <si>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</si>
  <si>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</si>
  <si>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</si>
  <si>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</si>
  <si>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</si>
  <si>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</si>
  <si>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</si>
  <si>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</si>
  <si>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</si>
  <si>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</si>
  <si>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</si>
  <si>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</si>
  <si>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</si>
  <si>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</si>
  <si>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</si>
  <si>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</si>
  <si>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</si>
  <si>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</si>
  <si>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</si>
  <si>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</si>
  <si>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</si>
  <si>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</si>
  <si>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</si>
  <si>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</si>
  <si>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</si>
  <si>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</si>
  <si>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</si>
  <si>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</si>
  <si>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</si>
  <si>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</si>
  <si>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</si>
  <si>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</si>
  <si>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</si>
  <si>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</si>
  <si>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</si>
  <si>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</si>
  <si>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</si>
  <si>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</si>
  <si>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</si>
  <si>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</si>
  <si>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</si>
  <si>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</si>
  <si>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</si>
  <si>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</si>
  <si>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</si>
  <si>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</si>
  <si>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</si>
  <si>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</si>
  <si>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</si>
  <si>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</si>
  <si>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</si>
  <si>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</si>
  <si>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</si>
  <si>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</si>
  <si>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</si>
  <si>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</si>
  <si>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</si>
  <si>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</si>
  <si>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</si>
  <si>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</si>
  <si>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</si>
  <si>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</si>
  <si>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</si>
  <si>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</si>
  <si>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</si>
  <si>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</si>
  <si>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</si>
  <si>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</si>
  <si>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</si>
  <si>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</si>
  <si>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</si>
  <si>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</si>
  <si>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</si>
  <si>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</si>
  <si>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</si>
  <si>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</si>
  <si>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</si>
  <si>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</si>
  <si>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</si>
  <si>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</si>
  <si>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</si>
  <si>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</si>
  <si>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</si>
  <si>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</si>
  <si>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</si>
  <si>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</si>
  <si>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</si>
  <si>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</si>
  <si>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</si>
  <si>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</si>
  <si>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</si>
  <si>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</si>
  <si>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</si>
  <si>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</si>
  <si>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</si>
  <si>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</si>
  <si>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</si>
  <si>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</si>
  <si>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</si>
  <si>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</si>
  <si>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</si>
  <si>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</si>
  <si>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</si>
  <si>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</si>
  <si>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</si>
  <si>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</si>
  <si>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</si>
  <si>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</si>
  <si>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</si>
  <si>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</si>
  <si>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</si>
  <si>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</si>
  <si>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</si>
  <si>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</si>
  <si>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</si>
  <si>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</si>
  <si>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</si>
  <si>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</si>
  <si>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</si>
  <si>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</si>
  <si>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</si>
  <si>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</si>
  <si>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</si>
  <si>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</si>
  <si>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</si>
  <si>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</si>
  <si>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</si>
  <si>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</si>
  <si>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</si>
  <si>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</si>
  <si>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</si>
  <si>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</si>
  <si>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</si>
  <si>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</si>
  <si>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</si>
  <si>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</si>
  <si>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</si>
  <si>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</si>
  <si>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</si>
  <si>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</si>
  <si>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</si>
  <si>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</si>
  <si>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</si>
  <si>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</si>
  <si>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</si>
  <si>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</si>
  <si>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</si>
  <si>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</si>
  <si>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</si>
  <si>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</si>
  <si>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</si>
  <si>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</si>
  <si>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</si>
  <si>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</si>
  <si>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</si>
  <si>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</si>
  <si>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</si>
  <si>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</si>
  <si>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</si>
  <si>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</si>
  <si>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</si>
  <si>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</si>
  <si>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</si>
  <si>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</si>
  <si>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</si>
  <si>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</si>
  <si>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</si>
  <si>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</si>
  <si>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</si>
  <si>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</si>
  <si>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</si>
  <si>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</si>
  <si>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</si>
  <si>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</si>
  <si>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</si>
  <si>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</si>
  <si>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</si>
  <si>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</si>
  <si>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</si>
  <si>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</si>
  <si>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</si>
  <si>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</si>
  <si>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</si>
  <si>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</si>
  <si>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</si>
  <si>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</si>
  <si>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</si>
  <si>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</si>
  <si>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</si>
  <si>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</si>
  <si>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</si>
  <si>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</si>
  <si>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</si>
  <si>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</si>
  <si>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</si>
  <si>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</si>
  <si>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</si>
  <si>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</si>
  <si>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</si>
  <si>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</si>
  <si>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</si>
  <si>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</si>
  <si>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</si>
  <si>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</si>
  <si>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</si>
  <si>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</si>
  <si>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</si>
  <si>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</si>
  <si>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</si>
  <si>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</si>
  <si>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</si>
  <si>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</si>
  <si>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</si>
  <si>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</si>
  <si>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</si>
  <si>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</si>
  <si>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</si>
  <si>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</si>
  <si>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</si>
  <si>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</si>
  <si>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</si>
  <si>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</si>
  <si>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</si>
  <si>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</si>
  <si>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</si>
  <si>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</si>
  <si>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</si>
  <si>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</si>
  <si>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</si>
  <si>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</si>
  <si>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</si>
  <si>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</si>
  <si>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</si>
  <si>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</si>
  <si>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</si>
  <si>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</si>
  <si>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</si>
  <si>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</si>
  <si>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</si>
  <si>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</si>
  <si>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</si>
  <si>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</si>
  <si>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</si>
  <si>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</si>
  <si>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</si>
  <si>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</si>
  <si>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</si>
  <si>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</si>
  <si>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</si>
  <si>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</si>
  <si>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</si>
  <si>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</si>
  <si>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</si>
  <si>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</si>
  <si>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</si>
  <si>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</si>
  <si>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</si>
  <si>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</si>
  <si>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</si>
  <si>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</si>
  <si>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</si>
  <si>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</si>
  <si>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</si>
  <si>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</si>
  <si>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</si>
  <si>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</si>
  <si>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</si>
  <si>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</si>
  <si>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</si>
  <si>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</si>
  <si>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</si>
  <si>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</si>
  <si>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</si>
  <si>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</si>
  <si>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</si>
  <si>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</si>
  <si>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</si>
  <si>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</si>
  <si>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</si>
  <si>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</si>
  <si>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</si>
  <si>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</si>
  <si>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</si>
  <si>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</si>
  <si>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</si>
  <si>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</si>
  <si>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</si>
  <si>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</si>
  <si>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</si>
  <si>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</si>
  <si>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</si>
  <si>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</si>
  <si>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</si>
  <si>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</si>
  <si>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</si>
  <si>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</si>
  <si>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</si>
  <si>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</si>
  <si>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</si>
  <si>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</si>
  <si>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</si>
  <si>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</si>
  <si>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</si>
  <si>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</si>
  <si>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</si>
  <si>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</si>
  <si>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</si>
  <si>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</si>
  <si>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</si>
  <si>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</si>
  <si>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</si>
  <si>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</si>
  <si>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</si>
  <si>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</si>
  <si>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</si>
  <si>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</si>
  <si>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</si>
  <si>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</si>
  <si>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</si>
  <si>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</si>
  <si>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</si>
  <si>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</si>
  <si>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</si>
  <si>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</si>
  <si>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</si>
  <si>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</si>
  <si>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</si>
  <si>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</si>
  <si>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</si>
  <si>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</si>
  <si>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</si>
  <si>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</si>
  <si>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</si>
  <si>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</si>
  <si>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</si>
  <si>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</si>
  <si>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</si>
  <si>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</si>
  <si>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</si>
  <si>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</si>
  <si>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</si>
  <si>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</si>
  <si>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</si>
  <si>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</si>
  <si>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</si>
  <si>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</si>
  <si>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</si>
  <si>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</si>
  <si>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</si>
  <si>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</si>
  <si>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</si>
  <si>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</si>
  <si>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</si>
  <si>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</si>
  <si>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</si>
  <si>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</si>
  <si>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</si>
  <si>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</si>
  <si>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</si>
  <si>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</si>
  <si>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</si>
  <si>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</si>
  <si>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</si>
  <si>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</si>
  <si>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</si>
  <si>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</si>
  <si>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</si>
  <si>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</si>
  <si>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</si>
  <si>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</si>
  <si>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</si>
  <si>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</si>
  <si>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</si>
  <si>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</si>
  <si>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</si>
  <si>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</si>
  <si>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</si>
  <si>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</si>
  <si>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</si>
  <si>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</si>
  <si>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</si>
  <si>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</si>
  <si>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</si>
  <si>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</si>
  <si>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</si>
  <si>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</si>
  <si>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</si>
  <si>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</si>
  <si>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</si>
  <si>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</si>
  <si>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</si>
  <si>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</si>
  <si>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</si>
  <si>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</si>
  <si>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</si>
  <si>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</si>
  <si>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</si>
  <si>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</si>
  <si>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</si>
  <si>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</si>
  <si>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</si>
  <si>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</si>
  <si>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</si>
  <si>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</si>
  <si>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</si>
  <si>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</si>
  <si>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</si>
  <si>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</si>
  <si>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</si>
  <si>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</si>
  <si>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</si>
  <si>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</si>
  <si>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</si>
  <si>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</si>
  <si>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</si>
  <si>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</si>
  <si>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</si>
  <si>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</si>
  <si>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</si>
  <si>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</si>
  <si>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</si>
  <si>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</si>
  <si>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</si>
  <si>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</si>
  <si>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</si>
  <si>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</si>
  <si>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</si>
  <si>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</si>
  <si>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</si>
  <si>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</si>
  <si>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</si>
  <si>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</si>
  <si>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</si>
  <si>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</si>
  <si>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</si>
  <si>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</si>
  <si>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</si>
  <si>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</si>
  <si>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</si>
  <si>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</si>
  <si>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</si>
  <si>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</si>
  <si>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</si>
  <si>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</si>
  <si>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</si>
  <si>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</si>
  <si>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</si>
  <si>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</si>
  <si>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</si>
  <si>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</si>
  <si>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</si>
  <si>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</si>
  <si>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</si>
  <si>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</si>
  <si>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</si>
  <si>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</si>
  <si>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</si>
  <si>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</si>
  <si>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</si>
  <si>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</si>
  <si>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</si>
  <si>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</si>
  <si>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</si>
  <si>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</si>
  <si>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</si>
  <si>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</si>
  <si>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</si>
  <si>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</si>
  <si>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</si>
  <si>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</si>
  <si>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</si>
  <si>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</si>
  <si>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</si>
  <si>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</si>
  <si>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</si>
  <si>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</si>
  <si>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</si>
  <si>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</si>
  <si>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</si>
  <si>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</si>
  <si>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</si>
  <si>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</si>
  <si>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</si>
  <si>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</si>
  <si>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</si>
  <si>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</si>
  <si>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</si>
  <si>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</si>
  <si>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</si>
  <si>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</si>
  <si>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</si>
  <si>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</si>
  <si>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</si>
  <si>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</si>
  <si>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</si>
  <si>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</si>
  <si>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</si>
  <si>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</si>
  <si>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</si>
  <si>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</si>
  <si>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</si>
  <si>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</si>
  <si>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</si>
  <si>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</si>
  <si>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</si>
  <si>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</si>
  <si>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</si>
  <si>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</si>
  <si>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</si>
  <si>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</si>
  <si>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</si>
  <si>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</si>
  <si>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</si>
  <si>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</si>
  <si>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</si>
  <si>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</si>
  <si>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</si>
  <si>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</si>
  <si>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</si>
  <si>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</si>
  <si>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</si>
  <si>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</si>
  <si>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</si>
  <si>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</si>
  <si>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</si>
  <si>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</si>
  <si>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</si>
  <si>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</si>
  <si>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</si>
  <si>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</si>
  <si>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</si>
  <si>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</si>
  <si>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</si>
  <si>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</si>
  <si>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</si>
  <si>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</si>
  <si>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</si>
  <si>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</si>
  <si>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</si>
  <si>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</si>
  <si>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</si>
  <si>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</si>
  <si>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</si>
  <si>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</si>
  <si>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</si>
  <si>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</si>
  <si>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</si>
  <si>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</si>
  <si>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</si>
  <si>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</si>
  <si>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</si>
  <si>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</si>
  <si>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</si>
  <si>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</si>
  <si>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</si>
  <si>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</si>
  <si>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</si>
  <si>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</si>
  <si>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</si>
  <si>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</si>
  <si>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</si>
  <si>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</si>
  <si>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</si>
  <si>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</si>
  <si>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</si>
  <si>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</si>
  <si>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</si>
  <si>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</si>
  <si>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</si>
  <si>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</si>
  <si>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</si>
  <si>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</si>
  <si>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</si>
  <si>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</si>
  <si>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</si>
  <si>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</si>
  <si>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</si>
  <si>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</si>
  <si>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</si>
  <si>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</si>
  <si>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</si>
  <si>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</si>
  <si>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</si>
  <si>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</si>
  <si>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</si>
  <si>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</si>
  <si>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</si>
  <si>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</si>
  <si>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</si>
  <si>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</si>
  <si>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</si>
  <si>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</si>
  <si>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</si>
  <si>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</si>
  <si>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</si>
  <si>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</si>
  <si>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</si>
  <si>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</si>
  <si>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</si>
  <si>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</si>
  <si>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</si>
  <si>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</si>
  <si>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</si>
  <si>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</si>
  <si>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</si>
  <si>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</si>
  <si>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</si>
  <si>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</si>
  <si>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</si>
  <si>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</si>
  <si>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</si>
  <si>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</si>
  <si>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</si>
  <si>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</si>
  <si>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</si>
  <si>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</si>
  <si>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</si>
  <si>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</si>
  <si>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</si>
  <si>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</si>
  <si>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</si>
  <si>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</si>
  <si>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</si>
  <si>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</si>
  <si>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</si>
  <si>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</si>
  <si>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</si>
  <si>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</si>
  <si>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</si>
  <si>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</si>
  <si>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</si>
  <si>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</si>
  <si>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</si>
  <si>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</si>
  <si>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</si>
  <si>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</si>
  <si>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</si>
  <si>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</si>
  <si>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</si>
  <si>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</si>
  <si>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</si>
  <si>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</si>
  <si>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</si>
  <si>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</si>
  <si>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</si>
  <si>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</si>
  <si>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</si>
  <si>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</si>
  <si>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</si>
  <si>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</si>
  <si>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</si>
  <si>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</si>
  <si>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</si>
  <si>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</si>
  <si>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</si>
  <si>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</si>
  <si>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</si>
  <si>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</si>
  <si>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</si>
  <si>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</si>
  <si>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</si>
  <si>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</si>
  <si>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</si>
  <si>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</si>
  <si>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</si>
  <si>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</si>
  <si>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</si>
  <si>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</si>
  <si>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</si>
  <si>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</si>
  <si>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</si>
  <si>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</si>
  <si>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</si>
  <si>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</si>
  <si>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</si>
  <si>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</si>
  <si>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</si>
  <si>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</si>
  <si>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</si>
  <si>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</si>
  <si>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</si>
  <si>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</si>
  <si>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</si>
  <si>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</si>
  <si>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</si>
  <si>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</si>
  <si>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</si>
  <si>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</si>
  <si>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</si>
  <si>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</si>
  <si>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</si>
  <si>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</si>
  <si>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</si>
  <si>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</si>
  <si>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</si>
  <si>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</si>
  <si>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</si>
  <si>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</si>
  <si>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</si>
  <si>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</si>
  <si>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</si>
  <si>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</si>
  <si>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</si>
  <si>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</si>
  <si>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</si>
  <si>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</si>
  <si>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</si>
  <si>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</si>
  <si>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</si>
  <si>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</si>
  <si>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</si>
  <si>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</si>
  <si>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</si>
  <si>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</si>
  <si>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</si>
  <si>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</si>
  <si>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</si>
  <si>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</si>
  <si>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</si>
  <si>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</si>
  <si>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</si>
  <si>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</si>
  <si>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</si>
  <si>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</si>
  <si>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</si>
  <si>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</si>
  <si>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</si>
  <si>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</si>
  <si>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</si>
  <si>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</si>
  <si>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</si>
  <si>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</si>
  <si>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</si>
  <si>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</si>
  <si>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</si>
  <si>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</si>
  <si>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</si>
  <si>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</si>
  <si>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</si>
  <si>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</si>
  <si>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</si>
  <si>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</si>
  <si>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</si>
  <si>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</si>
  <si>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</si>
  <si>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</si>
  <si>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</si>
  <si>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</si>
  <si>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</si>
  <si>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</si>
  <si>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</si>
  <si>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</si>
  <si>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</si>
  <si>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</si>
  <si>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</si>
  <si>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</si>
  <si>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</si>
  <si>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</si>
  <si>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</si>
  <si>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</si>
  <si>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</si>
  <si>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</si>
  <si>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</si>
  <si>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</si>
  <si>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</si>
  <si>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</si>
  <si>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</si>
  <si>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</si>
  <si>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</si>
  <si>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</si>
  <si>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</si>
  <si>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</si>
  <si>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</si>
  <si>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</si>
  <si>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</si>
  <si>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</si>
  <si>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</si>
  <si>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</si>
  <si>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</si>
  <si>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</si>
  <si>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</si>
  <si>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</si>
  <si>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</si>
  <si>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</si>
  <si>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</si>
  <si>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</si>
  <si>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</si>
  <si>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</si>
  <si>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</si>
  <si>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</si>
  <si>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</si>
  <si>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</si>
  <si>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</si>
  <si>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</si>
  <si>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</si>
  <si>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</si>
  <si>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</si>
  <si>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</si>
  <si>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</si>
  <si>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</si>
  <si>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</si>
  <si>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</si>
  <si>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</si>
  <si>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</si>
  <si>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</si>
  <si>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</si>
  <si>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</si>
  <si>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</si>
  <si>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</si>
  <si>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</si>
  <si>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</si>
  <si>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</si>
  <si>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</si>
  <si>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</si>
  <si>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</si>
  <si>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</si>
  <si>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</si>
  <si>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</si>
  <si>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</si>
  <si>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</si>
  <si>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</si>
  <si>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</si>
  <si>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</si>
  <si>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</si>
  <si>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</si>
  <si>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</si>
  <si>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</si>
  <si>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</si>
  <si>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</si>
  <si>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</si>
  <si>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</si>
  <si>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</si>
  <si>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</si>
  <si>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</si>
  <si>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</si>
  <si>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</si>
  <si>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</si>
  <si>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</si>
  <si>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</si>
  <si>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</si>
  <si>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</si>
  <si>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</si>
  <si>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</si>
  <si>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</si>
  <si>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</si>
  <si>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</si>
  <si>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</si>
  <si>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</si>
  <si>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</si>
  <si>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</si>
  <si>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</si>
  <si>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</si>
  <si>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</si>
  <si>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</si>
  <si>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</si>
  <si>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</si>
  <si>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</si>
  <si>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</si>
  <si>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</si>
  <si>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</si>
  <si>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</si>
  <si>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</si>
  <si>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</si>
  <si>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</si>
  <si>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</si>
  <si>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</si>
  <si>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</si>
  <si>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</si>
  <si>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</si>
  <si>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</si>
  <si>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</si>
  <si>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</si>
  <si>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</si>
  <si>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</si>
  <si>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</si>
  <si>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</si>
  <si>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</si>
  <si>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</si>
  <si>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</si>
  <si>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</si>
  <si>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</si>
  <si>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</si>
  <si>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</si>
  <si>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</si>
  <si>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</si>
  <si>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</si>
  <si>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</si>
  <si>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</si>
  <si>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</si>
  <si>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</si>
  <si>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</si>
  <si>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</si>
  <si>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</si>
  <si>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</si>
  <si>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</si>
  <si>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</si>
  <si>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</si>
  <si>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</si>
  <si>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</si>
  <si>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</si>
  <si>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</si>
  <si>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</si>
  <si>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</si>
  <si>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</si>
  <si>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</si>
  <si>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</si>
  <si>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</si>
  <si>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</si>
  <si>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</si>
  <si>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</si>
  <si>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</si>
  <si>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</si>
  <si>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</si>
  <si>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</si>
  <si>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</si>
  <si>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</si>
  <si>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</si>
  <si>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</si>
  <si>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</si>
  <si>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</si>
  <si>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</si>
  <si>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</si>
  <si>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</si>
  <si>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</si>
  <si>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</si>
  <si>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</si>
  <si>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</si>
  <si>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</si>
  <si>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</si>
  <si>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</si>
  <si>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</si>
  <si>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</si>
  <si>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</si>
  <si>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</si>
  <si>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</si>
  <si>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</si>
  <si>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</si>
  <si>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</si>
  <si>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</si>
  <si>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</si>
  <si>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</si>
  <si>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</si>
  <si>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</si>
  <si>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</si>
  <si>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</si>
  <si>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</si>
  <si>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</si>
  <si>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</si>
  <si>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</si>
  <si>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</si>
  <si>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</si>
  <si>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</si>
  <si>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</si>
  <si>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</si>
  <si>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</si>
  <si>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</si>
  <si>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</si>
  <si>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</si>
  <si>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</si>
  <si>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</si>
  <si>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</si>
  <si>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</si>
  <si>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</si>
  <si>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</si>
  <si>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</si>
  <si>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</si>
  <si>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</si>
  <si>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</si>
  <si>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</si>
  <si>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</si>
  <si>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</si>
  <si>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</si>
  <si>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</si>
  <si>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</si>
  <si>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</si>
  <si>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</si>
  <si>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</si>
  <si>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</si>
  <si>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</si>
  <si>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</si>
  <si>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</si>
  <si>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</si>
  <si>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</si>
  <si>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</si>
  <si>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</si>
  <si>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</si>
  <si>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</si>
  <si>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</si>
  <si>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</si>
  <si>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</si>
  <si>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</si>
  <si>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</si>
  <si>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</si>
  <si>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</si>
  <si>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</si>
  <si>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</si>
  <si>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</si>
  <si>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</si>
  <si>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</si>
  <si>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</si>
  <si>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</si>
  <si>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MIKLEUŠ</t>
  </si>
  <si>
    <t>ČAČINCI, MIKLEUŠ</t>
  </si>
  <si>
    <t>ŠKOLSKA 13</t>
  </si>
  <si>
    <t>SLAVICA JANČIĆ</t>
  </si>
  <si>
    <t>033400298</t>
  </si>
  <si>
    <t>033400297</t>
  </si>
  <si>
    <t>ured@os-mikleus.skole.hr</t>
  </si>
  <si>
    <t>DRAGAN KRALJIK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</si>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</sst>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3395092</v>
      </c>
      <c r="D2" s="63">
        <f>PRRAS!E12</f>
        <v>3711931</v>
      </c>
      <c r="E2" s="63"/>
      <c r="F2" s="63"/>
      <c r="G2" s="64">
        <f t="shared" ref="G2:G65" si="0">(B2/1000)*(C2*1+D2*2)</f>
        <v>10818.954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09642</v>
      </c>
      <c r="L10" s="50">
        <f>INT(VALUE(RefStr!B6))</f>
        <v>9642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03106691</v>
      </c>
      <c r="L11" s="50">
        <f>INT(VALUE(RefStr!B8))</f>
        <v>3106691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MIKLEUŠ</v>
      </c>
      <c r="L12" s="50">
        <f>LEN(Skriveni!K12)</f>
        <v>21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33514</v>
      </c>
      <c r="L13" s="50">
        <f>INT(VALUE(RefStr!B12))</f>
        <v>33514</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ČAČINCI, MIKLEUŠ</v>
      </c>
      <c r="L14" s="50">
        <f>LEN(Skriveni!K14)</f>
        <v>16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13</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266</v>
      </c>
      <c r="L19" s="50">
        <f>INT(VALUE(RefStr!B22))</f>
        <v>266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10</v>
      </c>
      <c r="L20" s="50">
        <f>IF(ISERROR(RefStr!H2),0,INT(VALUE(RefStr!H2)))</f>
        <v>10</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36738916791</v>
      </c>
      <c r="L21" s="50">
        <f>INT(VALUE(RefStr!K14))</f>
        <v>36738916791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SLAVICA JANČIĆ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033400298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033400297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ured@os-mikleus.skole.hr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ured@os-mikleus.skole.hr</v>
      </c>
      <c r="L26" s="50">
        <f>LEN(RefStr!H31)</f>
        <v>24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DRAGAN KRALJIK</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62.282.731,08</v>
      </c>
      <c r="L28" s="50">
        <f>SUM(G2:G1561)</f>
        <v>62282731.079000004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55033014.681000017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2233665.7780000004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4955119.9499999993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18.349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60912.320999999996</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2731347</v>
      </c>
      <c r="D46" s="58">
        <f>PRRAS!E56</f>
        <v>2910545</v>
      </c>
      <c r="E46" s="58">
        <v>0</v>
      </c>
      <c r="F46" s="58">
        <v>0</v>
      </c>
      <c r="G46" s="59">
        <f t="shared" si="0"/>
        <v>384859.66499999998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3519</v>
      </c>
      <c r="D55" s="58">
        <f>PRRAS!E65</f>
        <v>5000</v>
      </c>
      <c r="E55" s="58">
        <v>0</v>
      </c>
      <c r="F55" s="58">
        <v>0</v>
      </c>
      <c r="G55" s="59">
        <f t="shared" si="0"/>
        <v>730.02599999999995</v>
      </c>
      <c r="H55" s="59">
        <f t="shared" si="1"/>
        <v>0</v>
      </c>
      <c r="I55" s="60">
        <v>0</v>
      </c>
    </row>
    <row r="56" spans="1:9" x14ac:dyDescent="0.2">
      <c r="A56" s="57">
        <v>151</v>
      </c>
      <c r="B56" s="58">
        <f>PRRAS!C66</f>
        <v>55</v>
      </c>
      <c r="C56" s="58">
        <f>PRRAS!D66</f>
        <v>3519</v>
      </c>
      <c r="D56" s="58">
        <f>PRRAS!E66</f>
        <v>0</v>
      </c>
      <c r="E56" s="58">
        <v>0</v>
      </c>
      <c r="F56" s="58">
        <v>0</v>
      </c>
      <c r="G56" s="59">
        <f t="shared" si="0"/>
        <v>193.54499999999999</v>
      </c>
      <c r="H56" s="59">
        <f t="shared" si="1"/>
        <v>0</v>
      </c>
      <c r="I56" s="60">
        <v>0</v>
      </c>
    </row>
    <row r="57" spans="1:9" x14ac:dyDescent="0.2">
      <c r="A57" s="57">
        <v>151</v>
      </c>
      <c r="B57" s="58">
        <f>PRRAS!C67</f>
        <v>56</v>
      </c>
      <c r="C57" s="58">
        <f>PRRAS!D67</f>
        <v>0</v>
      </c>
      <c r="D57" s="58">
        <f>PRRAS!E67</f>
        <v>5000</v>
      </c>
      <c r="E57" s="58">
        <v>0</v>
      </c>
      <c r="F57" s="58">
        <v>0</v>
      </c>
      <c r="G57" s="59">
        <f t="shared" si="0"/>
        <v>560</v>
      </c>
      <c r="H57" s="59">
        <f t="shared" si="1"/>
        <v>0</v>
      </c>
      <c r="I57" s="60">
        <v>0</v>
      </c>
    </row>
    <row r="58" spans="1:9" x14ac:dyDescent="0.2">
      <c r="A58" s="57">
        <v>151</v>
      </c>
      <c r="B58" s="58">
        <f>PRRAS!C68</f>
        <v>57</v>
      </c>
      <c r="C58" s="58">
        <f>PRRAS!D68</f>
        <v>0</v>
      </c>
      <c r="D58" s="58">
        <f>PRRAS!E68</f>
        <v>7314</v>
      </c>
      <c r="E58" s="58">
        <v>0</v>
      </c>
      <c r="F58" s="58">
        <v>0</v>
      </c>
      <c r="G58" s="59">
        <f t="shared" si="0"/>
        <v>833.79600000000005</v>
      </c>
      <c r="H58" s="59">
        <f t="shared" si="1"/>
        <v>0</v>
      </c>
      <c r="I58" s="60">
        <v>0</v>
      </c>
    </row>
    <row r="59" spans="1:9" x14ac:dyDescent="0.2">
      <c r="A59" s="57">
        <v>151</v>
      </c>
      <c r="B59" s="58">
        <f>PRRAS!C69</f>
        <v>58</v>
      </c>
      <c r="C59" s="58">
        <f>PRRAS!D69</f>
        <v>0</v>
      </c>
      <c r="D59" s="58">
        <f>PRRAS!E69</f>
        <v>7314</v>
      </c>
      <c r="E59" s="58">
        <v>0</v>
      </c>
      <c r="F59" s="58">
        <v>0</v>
      </c>
      <c r="G59" s="59">
        <f t="shared" si="0"/>
        <v>848.42400000000009</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2727828</v>
      </c>
      <c r="D64" s="58">
        <f>PRRAS!E74</f>
        <v>2725877</v>
      </c>
      <c r="E64" s="58">
        <v>0</v>
      </c>
      <c r="F64" s="58">
        <v>0</v>
      </c>
      <c r="G64" s="59">
        <f t="shared" si="0"/>
        <v>515313.66600000003</v>
      </c>
      <c r="H64" s="59">
        <f t="shared" si="1"/>
        <v>0</v>
      </c>
      <c r="I64" s="60">
        <v>0</v>
      </c>
    </row>
    <row r="65" spans="1:9" x14ac:dyDescent="0.2">
      <c r="A65" s="57">
        <v>151</v>
      </c>
      <c r="B65" s="58">
        <f>PRRAS!C75</f>
        <v>64</v>
      </c>
      <c r="C65" s="58">
        <f>PRRAS!D75</f>
        <v>2673828</v>
      </c>
      <c r="D65" s="58">
        <f>PRRAS!E75</f>
        <v>2723877</v>
      </c>
      <c r="E65" s="58">
        <v>0</v>
      </c>
      <c r="F65" s="58">
        <v>0</v>
      </c>
      <c r="G65" s="59">
        <f t="shared" si="0"/>
        <v>519781.24800000002</v>
      </c>
      <c r="H65" s="59">
        <f t="shared" si="1"/>
        <v>0</v>
      </c>
      <c r="I65" s="60">
        <v>0</v>
      </c>
    </row>
    <row r="66" spans="1:9" x14ac:dyDescent="0.2">
      <c r="A66" s="57">
        <v>151</v>
      </c>
      <c r="B66" s="58">
        <f>PRRAS!C76</f>
        <v>65</v>
      </c>
      <c r="C66" s="58">
        <f>PRRAS!D76</f>
        <v>54000</v>
      </c>
      <c r="D66" s="58">
        <f>PRRAS!E76</f>
        <v>2000</v>
      </c>
      <c r="E66" s="58">
        <v>0</v>
      </c>
      <c r="F66" s="58">
        <v>0</v>
      </c>
      <c r="G66" s="59">
        <f t="shared" ref="G66:G129" si="2">(B66/1000)*(C66*1+D66*2)</f>
        <v>3770</v>
      </c>
      <c r="H66" s="59">
        <f t="shared" ref="H66:H129" si="3">ABS(C66-ROUND(C66,0))+ABS(D66-ROUND(D66,0))</f>
        <v>0</v>
      </c>
      <c r="I66" s="60">
        <v>0</v>
      </c>
    </row>
    <row r="67" spans="1:9" x14ac:dyDescent="0.2">
      <c r="A67" s="57">
        <v>151</v>
      </c>
      <c r="B67" s="58">
        <f>PRRAS!C77</f>
        <v>66</v>
      </c>
      <c r="C67" s="58">
        <f>PRRAS!D77</f>
        <v>0</v>
      </c>
      <c r="D67" s="58">
        <f>PRRAS!E77</f>
        <v>172354</v>
      </c>
      <c r="E67" s="58">
        <v>0</v>
      </c>
      <c r="F67" s="58">
        <v>0</v>
      </c>
      <c r="G67" s="59">
        <f t="shared" si="2"/>
        <v>22750.728000000003</v>
      </c>
      <c r="H67" s="59">
        <f t="shared" si="3"/>
        <v>0</v>
      </c>
      <c r="I67" s="60">
        <v>0</v>
      </c>
    </row>
    <row r="68" spans="1:9" x14ac:dyDescent="0.2">
      <c r="A68" s="57">
        <v>151</v>
      </c>
      <c r="B68" s="58">
        <f>PRRAS!C78</f>
        <v>67</v>
      </c>
      <c r="C68" s="58">
        <f>PRRAS!D78</f>
        <v>0</v>
      </c>
      <c r="D68" s="58">
        <f>PRRAS!E78</f>
        <v>172354</v>
      </c>
      <c r="E68" s="58">
        <v>0</v>
      </c>
      <c r="F68" s="58">
        <v>0</v>
      </c>
      <c r="G68" s="59">
        <f t="shared" si="2"/>
        <v>23095.436000000002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2</v>
      </c>
      <c r="E75" s="58">
        <v>0</v>
      </c>
      <c r="F75" s="58">
        <v>0</v>
      </c>
      <c r="G75" s="59">
        <f t="shared" si="2"/>
        <v>0.29599999999999999</v>
      </c>
      <c r="H75" s="59">
        <f t="shared" si="3"/>
        <v>0</v>
      </c>
      <c r="I75" s="60">
        <v>0</v>
      </c>
    </row>
    <row r="76" spans="1:9" x14ac:dyDescent="0.2">
      <c r="A76" s="57">
        <v>151</v>
      </c>
      <c r="B76" s="58">
        <f>PRRAS!C86</f>
        <v>75</v>
      </c>
      <c r="C76" s="58">
        <f>PRRAS!D86</f>
        <v>0</v>
      </c>
      <c r="D76" s="58">
        <f>PRRAS!E86</f>
        <v>2</v>
      </c>
      <c r="E76" s="58">
        <v>0</v>
      </c>
      <c r="F76" s="58">
        <v>0</v>
      </c>
      <c r="G76" s="59">
        <f t="shared" si="2"/>
        <v>0.3</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2</v>
      </c>
      <c r="E78" s="58">
        <v>0</v>
      </c>
      <c r="F78" s="58">
        <v>0</v>
      </c>
      <c r="G78" s="59">
        <f t="shared" si="2"/>
        <v>0.308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107670</v>
      </c>
      <c r="D106" s="58">
        <f>PRRAS!E116</f>
        <v>92115</v>
      </c>
      <c r="E106" s="58">
        <v>0</v>
      </c>
      <c r="F106" s="58">
        <v>0</v>
      </c>
      <c r="G106" s="59">
        <f t="shared" si="2"/>
        <v>30649.5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107670</v>
      </c>
      <c r="D112" s="58">
        <f>PRRAS!E122</f>
        <v>92115</v>
      </c>
      <c r="E112" s="58">
        <v>0</v>
      </c>
      <c r="F112" s="58">
        <v>0</v>
      </c>
      <c r="G112" s="59">
        <f t="shared" si="2"/>
        <v>32400.9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107670</v>
      </c>
      <c r="D117" s="58">
        <f>PRRAS!E127</f>
        <v>92115</v>
      </c>
      <c r="E117" s="58">
        <v>0</v>
      </c>
      <c r="F117" s="58">
        <v>0</v>
      </c>
      <c r="G117" s="59">
        <f t="shared" si="2"/>
        <v>33860.400000000001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39170</v>
      </c>
      <c r="D124" s="58">
        <f>PRRAS!E134</f>
        <v>35809</v>
      </c>
      <c r="E124" s="58">
        <v>0</v>
      </c>
      <c r="F124" s="58">
        <v>0</v>
      </c>
      <c r="G124" s="59">
        <f t="shared" si="2"/>
        <v>13626.923999999999</v>
      </c>
      <c r="H124" s="59">
        <f t="shared" si="3"/>
        <v>0</v>
      </c>
      <c r="I124" s="60">
        <v>0</v>
      </c>
    </row>
    <row r="125" spans="1:9" x14ac:dyDescent="0.2">
      <c r="A125" s="57">
        <v>151</v>
      </c>
      <c r="B125" s="58">
        <f>PRRAS!C135</f>
        <v>124</v>
      </c>
      <c r="C125" s="58">
        <f>PRRAS!D135</f>
        <v>26470</v>
      </c>
      <c r="D125" s="58">
        <f>PRRAS!E135</f>
        <v>29190</v>
      </c>
      <c r="E125" s="58">
        <v>0</v>
      </c>
      <c r="F125" s="58">
        <v>0</v>
      </c>
      <c r="G125" s="59">
        <f t="shared" si="2"/>
        <v>10521.4</v>
      </c>
      <c r="H125" s="59">
        <f t="shared" si="3"/>
        <v>0</v>
      </c>
      <c r="I125" s="60">
        <v>0</v>
      </c>
    </row>
    <row r="126" spans="1:9" x14ac:dyDescent="0.2">
      <c r="A126" s="57">
        <v>151</v>
      </c>
      <c r="B126" s="58">
        <f>PRRAS!C136</f>
        <v>125</v>
      </c>
      <c r="C126" s="58">
        <f>PRRAS!D136</f>
        <v>0</v>
      </c>
      <c r="D126" s="58">
        <f>PRRAS!E136</f>
        <v>2150</v>
      </c>
      <c r="E126" s="58">
        <v>0</v>
      </c>
      <c r="F126" s="58">
        <v>0</v>
      </c>
      <c r="G126" s="59">
        <f t="shared" si="2"/>
        <v>537.5</v>
      </c>
      <c r="H126" s="59">
        <f t="shared" si="3"/>
        <v>0</v>
      </c>
      <c r="I126" s="60">
        <v>0</v>
      </c>
    </row>
    <row r="127" spans="1:9" x14ac:dyDescent="0.2">
      <c r="A127" s="57">
        <v>151</v>
      </c>
      <c r="B127" s="58">
        <f>PRRAS!C137</f>
        <v>126</v>
      </c>
      <c r="C127" s="58">
        <f>PRRAS!D137</f>
        <v>26470</v>
      </c>
      <c r="D127" s="58">
        <f>PRRAS!E137</f>
        <v>27040</v>
      </c>
      <c r="E127" s="58">
        <v>0</v>
      </c>
      <c r="F127" s="58">
        <v>0</v>
      </c>
      <c r="G127" s="59">
        <f t="shared" si="2"/>
        <v>10149.299999999999</v>
      </c>
      <c r="H127" s="59">
        <f t="shared" si="3"/>
        <v>0</v>
      </c>
      <c r="I127" s="60">
        <v>0</v>
      </c>
    </row>
    <row r="128" spans="1:9" x14ac:dyDescent="0.2">
      <c r="A128" s="57">
        <v>151</v>
      </c>
      <c r="B128" s="58">
        <f>PRRAS!C138</f>
        <v>127</v>
      </c>
      <c r="C128" s="58">
        <f>PRRAS!D138</f>
        <v>12700</v>
      </c>
      <c r="D128" s="58">
        <f>PRRAS!E138</f>
        <v>6619</v>
      </c>
      <c r="E128" s="58">
        <v>0</v>
      </c>
      <c r="F128" s="58">
        <v>0</v>
      </c>
      <c r="G128" s="59">
        <f t="shared" si="2"/>
        <v>3294.1260000000002</v>
      </c>
      <c r="H128" s="59">
        <f t="shared" si="3"/>
        <v>0</v>
      </c>
      <c r="I128" s="60">
        <v>0</v>
      </c>
    </row>
    <row r="129" spans="1:9" x14ac:dyDescent="0.2">
      <c r="A129" s="57">
        <v>151</v>
      </c>
      <c r="B129" s="58">
        <f>PRRAS!C139</f>
        <v>128</v>
      </c>
      <c r="C129" s="58">
        <f>PRRAS!D139</f>
        <v>12700</v>
      </c>
      <c r="D129" s="58">
        <f>PRRAS!E139</f>
        <v>6619</v>
      </c>
      <c r="E129" s="58">
        <v>0</v>
      </c>
      <c r="F129" s="58">
        <v>0</v>
      </c>
      <c r="G129" s="59">
        <f t="shared" si="2"/>
        <v>3320.0639999999999</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516905</v>
      </c>
      <c r="D131" s="58">
        <f>PRRAS!E141</f>
        <v>673460</v>
      </c>
      <c r="E131" s="58">
        <v>0</v>
      </c>
      <c r="F131" s="58">
        <v>0</v>
      </c>
      <c r="G131" s="59">
        <f t="shared" si="4"/>
        <v>242297.25</v>
      </c>
      <c r="H131" s="59">
        <f t="shared" si="5"/>
        <v>0</v>
      </c>
      <c r="I131" s="60">
        <v>0</v>
      </c>
    </row>
    <row r="132" spans="1:9" x14ac:dyDescent="0.2">
      <c r="A132" s="57">
        <v>151</v>
      </c>
      <c r="B132" s="58">
        <f>PRRAS!C142</f>
        <v>131</v>
      </c>
      <c r="C132" s="58">
        <f>PRRAS!D142</f>
        <v>516905</v>
      </c>
      <c r="D132" s="58">
        <f>PRRAS!E142</f>
        <v>673460</v>
      </c>
      <c r="E132" s="58">
        <v>0</v>
      </c>
      <c r="F132" s="58">
        <v>0</v>
      </c>
      <c r="G132" s="59">
        <f t="shared" si="4"/>
        <v>244161.07500000001</v>
      </c>
      <c r="H132" s="59">
        <f t="shared" si="5"/>
        <v>0</v>
      </c>
      <c r="I132" s="60">
        <v>0</v>
      </c>
    </row>
    <row r="133" spans="1:9" x14ac:dyDescent="0.2">
      <c r="A133" s="57">
        <v>151</v>
      </c>
      <c r="B133" s="58">
        <f>PRRAS!C143</f>
        <v>132</v>
      </c>
      <c r="C133" s="58">
        <f>PRRAS!D143</f>
        <v>516905</v>
      </c>
      <c r="D133" s="58">
        <f>PRRAS!E143</f>
        <v>673460</v>
      </c>
      <c r="E133" s="58">
        <v>0</v>
      </c>
      <c r="F133" s="58">
        <v>0</v>
      </c>
      <c r="G133" s="59">
        <f t="shared" si="4"/>
        <v>246024.90000000002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3296652</v>
      </c>
      <c r="D149" s="58">
        <f>PRRAS!E159</f>
        <v>3538467</v>
      </c>
      <c r="E149" s="58">
        <v>0</v>
      </c>
      <c r="F149" s="58">
        <v>0</v>
      </c>
      <c r="G149" s="59">
        <f t="shared" si="4"/>
        <v>1535290.7279999999</v>
      </c>
      <c r="H149" s="59">
        <f t="shared" si="5"/>
        <v>0</v>
      </c>
      <c r="I149" s="60">
        <v>0</v>
      </c>
    </row>
    <row r="150" spans="1:9" x14ac:dyDescent="0.2">
      <c r="A150" s="57">
        <v>151</v>
      </c>
      <c r="B150" s="58">
        <f>PRRAS!C160</f>
        <v>149</v>
      </c>
      <c r="C150" s="58">
        <f>PRRAS!D160</f>
        <v>2527048</v>
      </c>
      <c r="D150" s="58">
        <f>PRRAS!E160</f>
        <v>2610604</v>
      </c>
      <c r="E150" s="58">
        <v>0</v>
      </c>
      <c r="F150" s="58">
        <v>0</v>
      </c>
      <c r="G150" s="59">
        <f t="shared" si="4"/>
        <v>1154490.1439999999</v>
      </c>
      <c r="H150" s="59">
        <f t="shared" si="5"/>
        <v>0</v>
      </c>
      <c r="I150" s="60">
        <v>0</v>
      </c>
    </row>
    <row r="151" spans="1:9" x14ac:dyDescent="0.2">
      <c r="A151" s="57">
        <v>151</v>
      </c>
      <c r="B151" s="58">
        <f>PRRAS!C161</f>
        <v>150</v>
      </c>
      <c r="C151" s="58">
        <f>PRRAS!D161</f>
        <v>2058198</v>
      </c>
      <c r="D151" s="58">
        <f>PRRAS!E161</f>
        <v>2146549</v>
      </c>
      <c r="E151" s="58">
        <v>0</v>
      </c>
      <c r="F151" s="58">
        <v>0</v>
      </c>
      <c r="G151" s="59">
        <f t="shared" si="4"/>
        <v>952694.39999999991</v>
      </c>
      <c r="H151" s="59">
        <f t="shared" si="5"/>
        <v>0</v>
      </c>
      <c r="I151" s="60">
        <v>0</v>
      </c>
    </row>
    <row r="152" spans="1:9" x14ac:dyDescent="0.2">
      <c r="A152" s="57">
        <v>151</v>
      </c>
      <c r="B152" s="58">
        <f>PRRAS!C162</f>
        <v>151</v>
      </c>
      <c r="C152" s="58">
        <f>PRRAS!D162</f>
        <v>2056758</v>
      </c>
      <c r="D152" s="58">
        <f>PRRAS!E162</f>
        <v>2139204</v>
      </c>
      <c r="E152" s="58">
        <v>0</v>
      </c>
      <c r="F152" s="58">
        <v>0</v>
      </c>
      <c r="G152" s="59">
        <f t="shared" si="4"/>
        <v>956610.06599999999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1440</v>
      </c>
      <c r="D154" s="58">
        <f>PRRAS!E164</f>
        <v>7345</v>
      </c>
      <c r="E154" s="58">
        <v>0</v>
      </c>
      <c r="F154" s="58">
        <v>0</v>
      </c>
      <c r="G154" s="59">
        <f t="shared" si="4"/>
        <v>2467.89</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114044</v>
      </c>
      <c r="D156" s="58">
        <f>PRRAS!E166</f>
        <v>93467</v>
      </c>
      <c r="E156" s="58">
        <v>0</v>
      </c>
      <c r="F156" s="58">
        <v>0</v>
      </c>
      <c r="G156" s="59">
        <f t="shared" si="4"/>
        <v>46651.59</v>
      </c>
      <c r="H156" s="59">
        <f t="shared" si="5"/>
        <v>0</v>
      </c>
      <c r="I156" s="60">
        <v>0</v>
      </c>
    </row>
    <row r="157" spans="1:9" x14ac:dyDescent="0.2">
      <c r="A157" s="57">
        <v>151</v>
      </c>
      <c r="B157" s="58">
        <f>PRRAS!C167</f>
        <v>156</v>
      </c>
      <c r="C157" s="58">
        <f>PRRAS!D167</f>
        <v>354806</v>
      </c>
      <c r="D157" s="58">
        <f>PRRAS!E167</f>
        <v>370588</v>
      </c>
      <c r="E157" s="58">
        <v>0</v>
      </c>
      <c r="F157" s="58">
        <v>0</v>
      </c>
      <c r="G157" s="59">
        <f t="shared" si="4"/>
        <v>170973.19200000001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319750</v>
      </c>
      <c r="D159" s="58">
        <f>PRRAS!E169</f>
        <v>333960</v>
      </c>
      <c r="E159" s="58">
        <v>0</v>
      </c>
      <c r="F159" s="58">
        <v>0</v>
      </c>
      <c r="G159" s="59">
        <f t="shared" si="4"/>
        <v>156051.86000000002</v>
      </c>
      <c r="H159" s="59">
        <f t="shared" si="5"/>
        <v>0</v>
      </c>
      <c r="I159" s="60">
        <v>0</v>
      </c>
    </row>
    <row r="160" spans="1:9" x14ac:dyDescent="0.2">
      <c r="A160" s="57">
        <v>151</v>
      </c>
      <c r="B160" s="58">
        <f>PRRAS!C170</f>
        <v>159</v>
      </c>
      <c r="C160" s="58">
        <f>PRRAS!D170</f>
        <v>35056</v>
      </c>
      <c r="D160" s="58">
        <f>PRRAS!E170</f>
        <v>36628</v>
      </c>
      <c r="E160" s="58">
        <v>0</v>
      </c>
      <c r="F160" s="58">
        <v>0</v>
      </c>
      <c r="G160" s="59">
        <f t="shared" si="4"/>
        <v>17221.608</v>
      </c>
      <c r="H160" s="59">
        <f t="shared" si="5"/>
        <v>0</v>
      </c>
      <c r="I160" s="60">
        <v>0</v>
      </c>
    </row>
    <row r="161" spans="1:9" x14ac:dyDescent="0.2">
      <c r="A161" s="57">
        <v>151</v>
      </c>
      <c r="B161" s="58">
        <f>PRRAS!C171</f>
        <v>160</v>
      </c>
      <c r="C161" s="58">
        <f>PRRAS!D171</f>
        <v>767319</v>
      </c>
      <c r="D161" s="58">
        <f>PRRAS!E171</f>
        <v>925893</v>
      </c>
      <c r="E161" s="58">
        <v>0</v>
      </c>
      <c r="F161" s="58">
        <v>0</v>
      </c>
      <c r="G161" s="59">
        <f t="shared" si="4"/>
        <v>419056.8</v>
      </c>
      <c r="H161" s="59">
        <f t="shared" si="5"/>
        <v>0</v>
      </c>
      <c r="I161" s="60">
        <v>0</v>
      </c>
    </row>
    <row r="162" spans="1:9" x14ac:dyDescent="0.2">
      <c r="A162" s="57">
        <v>151</v>
      </c>
      <c r="B162" s="58">
        <f>PRRAS!C172</f>
        <v>161</v>
      </c>
      <c r="C162" s="58">
        <f>PRRAS!D172</f>
        <v>116233</v>
      </c>
      <c r="D162" s="58">
        <f>PRRAS!E172</f>
        <v>163732</v>
      </c>
      <c r="E162" s="58">
        <v>0</v>
      </c>
      <c r="F162" s="58">
        <v>0</v>
      </c>
      <c r="G162" s="59">
        <f t="shared" si="4"/>
        <v>71435.217000000004</v>
      </c>
      <c r="H162" s="59">
        <f t="shared" si="5"/>
        <v>0</v>
      </c>
      <c r="I162" s="60">
        <v>0</v>
      </c>
    </row>
    <row r="163" spans="1:9" x14ac:dyDescent="0.2">
      <c r="A163" s="57">
        <v>151</v>
      </c>
      <c r="B163" s="58">
        <f>PRRAS!C173</f>
        <v>162</v>
      </c>
      <c r="C163" s="58">
        <f>PRRAS!D173</f>
        <v>12648</v>
      </c>
      <c r="D163" s="58">
        <f>PRRAS!E173</f>
        <v>43663</v>
      </c>
      <c r="E163" s="58">
        <v>0</v>
      </c>
      <c r="F163" s="58">
        <v>0</v>
      </c>
      <c r="G163" s="59">
        <f t="shared" si="4"/>
        <v>16195.788</v>
      </c>
      <c r="H163" s="59">
        <f t="shared" si="5"/>
        <v>0</v>
      </c>
      <c r="I163" s="60">
        <v>0</v>
      </c>
    </row>
    <row r="164" spans="1:9" x14ac:dyDescent="0.2">
      <c r="A164" s="57">
        <v>151</v>
      </c>
      <c r="B164" s="58">
        <f>PRRAS!C174</f>
        <v>163</v>
      </c>
      <c r="C164" s="58">
        <f>PRRAS!D174</f>
        <v>103345</v>
      </c>
      <c r="D164" s="58">
        <f>PRRAS!E174</f>
        <v>118743</v>
      </c>
      <c r="E164" s="58">
        <v>0</v>
      </c>
      <c r="F164" s="58">
        <v>0</v>
      </c>
      <c r="G164" s="59">
        <f t="shared" si="4"/>
        <v>55555.453000000001</v>
      </c>
      <c r="H164" s="59">
        <f t="shared" si="5"/>
        <v>0</v>
      </c>
      <c r="I164" s="60">
        <v>0</v>
      </c>
    </row>
    <row r="165" spans="1:9" x14ac:dyDescent="0.2">
      <c r="A165" s="57">
        <v>151</v>
      </c>
      <c r="B165" s="58">
        <f>PRRAS!C175</f>
        <v>164</v>
      </c>
      <c r="C165" s="58">
        <f>PRRAS!D175</f>
        <v>240</v>
      </c>
      <c r="D165" s="58">
        <f>PRRAS!E175</f>
        <v>1326</v>
      </c>
      <c r="E165" s="58">
        <v>0</v>
      </c>
      <c r="F165" s="58">
        <v>0</v>
      </c>
      <c r="G165" s="59">
        <f t="shared" si="4"/>
        <v>474.28800000000001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245564</v>
      </c>
      <c r="D167" s="58">
        <f>PRRAS!E177</f>
        <v>244769</v>
      </c>
      <c r="E167" s="58">
        <v>0</v>
      </c>
      <c r="F167" s="58">
        <v>0</v>
      </c>
      <c r="G167" s="59">
        <f t="shared" si="4"/>
        <v>122026.932</v>
      </c>
      <c r="H167" s="59">
        <f t="shared" si="5"/>
        <v>0</v>
      </c>
      <c r="I167" s="60">
        <v>0</v>
      </c>
    </row>
    <row r="168" spans="1:9" x14ac:dyDescent="0.2">
      <c r="A168" s="57">
        <v>151</v>
      </c>
      <c r="B168" s="58">
        <f>PRRAS!C178</f>
        <v>167</v>
      </c>
      <c r="C168" s="58">
        <f>PRRAS!D178</f>
        <v>26143</v>
      </c>
      <c r="D168" s="58">
        <f>PRRAS!E178</f>
        <v>18080</v>
      </c>
      <c r="E168" s="58">
        <v>0</v>
      </c>
      <c r="F168" s="58">
        <v>0</v>
      </c>
      <c r="G168" s="59">
        <f t="shared" si="4"/>
        <v>10404.601000000001</v>
      </c>
      <c r="H168" s="59">
        <f t="shared" si="5"/>
        <v>0</v>
      </c>
      <c r="I168" s="60">
        <v>0</v>
      </c>
    </row>
    <row r="169" spans="1:9" x14ac:dyDescent="0.2">
      <c r="A169" s="57">
        <v>151</v>
      </c>
      <c r="B169" s="58">
        <f>PRRAS!C179</f>
        <v>168</v>
      </c>
      <c r="C169" s="58">
        <f>PRRAS!D179</f>
        <v>85879</v>
      </c>
      <c r="D169" s="58">
        <f>PRRAS!E179</f>
        <v>81453</v>
      </c>
      <c r="E169" s="58">
        <v>0</v>
      </c>
      <c r="F169" s="58">
        <v>0</v>
      </c>
      <c r="G169" s="59">
        <f t="shared" si="4"/>
        <v>41795.880000000005</v>
      </c>
      <c r="H169" s="59">
        <f t="shared" si="5"/>
        <v>0</v>
      </c>
      <c r="I169" s="60">
        <v>0</v>
      </c>
    </row>
    <row r="170" spans="1:9" x14ac:dyDescent="0.2">
      <c r="A170" s="57">
        <v>151</v>
      </c>
      <c r="B170" s="58">
        <f>PRRAS!C180</f>
        <v>169</v>
      </c>
      <c r="C170" s="58">
        <f>PRRAS!D180</f>
        <v>100400</v>
      </c>
      <c r="D170" s="58">
        <f>PRRAS!E180</f>
        <v>104557</v>
      </c>
      <c r="E170" s="58">
        <v>0</v>
      </c>
      <c r="F170" s="58">
        <v>0</v>
      </c>
      <c r="G170" s="59">
        <f t="shared" si="4"/>
        <v>52307.866000000002</v>
      </c>
      <c r="H170" s="59">
        <f t="shared" si="5"/>
        <v>0</v>
      </c>
      <c r="I170" s="60">
        <v>0</v>
      </c>
    </row>
    <row r="171" spans="1:9" x14ac:dyDescent="0.2">
      <c r="A171" s="57">
        <v>151</v>
      </c>
      <c r="B171" s="58">
        <f>PRRAS!C181</f>
        <v>170</v>
      </c>
      <c r="C171" s="58">
        <f>PRRAS!D181</f>
        <v>22477</v>
      </c>
      <c r="D171" s="58">
        <f>PRRAS!E181</f>
        <v>35811</v>
      </c>
      <c r="E171" s="58">
        <v>0</v>
      </c>
      <c r="F171" s="58">
        <v>0</v>
      </c>
      <c r="G171" s="59">
        <f t="shared" si="4"/>
        <v>15996.830000000002</v>
      </c>
      <c r="H171" s="59">
        <f t="shared" si="5"/>
        <v>0</v>
      </c>
      <c r="I171" s="60">
        <v>0</v>
      </c>
    </row>
    <row r="172" spans="1:9" x14ac:dyDescent="0.2">
      <c r="A172" s="57">
        <v>151</v>
      </c>
      <c r="B172" s="58">
        <f>PRRAS!C182</f>
        <v>171</v>
      </c>
      <c r="C172" s="58">
        <f>PRRAS!D182</f>
        <v>10665</v>
      </c>
      <c r="D172" s="58">
        <f>PRRAS!E182</f>
        <v>4350</v>
      </c>
      <c r="E172" s="58">
        <v>0</v>
      </c>
      <c r="F172" s="58">
        <v>0</v>
      </c>
      <c r="G172" s="59">
        <f t="shared" si="4"/>
        <v>3311.4150000000004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518</v>
      </c>
      <c r="E174" s="58">
        <v>0</v>
      </c>
      <c r="F174" s="58">
        <v>0</v>
      </c>
      <c r="G174" s="59">
        <f t="shared" si="4"/>
        <v>179.22799999999998</v>
      </c>
      <c r="H174" s="59">
        <f t="shared" si="5"/>
        <v>0</v>
      </c>
      <c r="I174" s="60">
        <v>0</v>
      </c>
    </row>
    <row r="175" spans="1:9" x14ac:dyDescent="0.2">
      <c r="A175" s="57">
        <v>151</v>
      </c>
      <c r="B175" s="58">
        <f>PRRAS!C185</f>
        <v>174</v>
      </c>
      <c r="C175" s="58">
        <f>PRRAS!D185</f>
        <v>380589</v>
      </c>
      <c r="D175" s="58">
        <f>PRRAS!E185</f>
        <v>502944</v>
      </c>
      <c r="E175" s="58">
        <v>0</v>
      </c>
      <c r="F175" s="58">
        <v>0</v>
      </c>
      <c r="G175" s="59">
        <f t="shared" si="4"/>
        <v>241246.99799999999</v>
      </c>
      <c r="H175" s="59">
        <f t="shared" si="5"/>
        <v>0</v>
      </c>
      <c r="I175" s="60">
        <v>0</v>
      </c>
    </row>
    <row r="176" spans="1:9" x14ac:dyDescent="0.2">
      <c r="A176" s="57">
        <v>151</v>
      </c>
      <c r="B176" s="58">
        <f>PRRAS!C186</f>
        <v>175</v>
      </c>
      <c r="C176" s="58">
        <f>PRRAS!D186</f>
        <v>119895</v>
      </c>
      <c r="D176" s="58">
        <f>PRRAS!E186</f>
        <v>120811</v>
      </c>
      <c r="E176" s="58">
        <v>0</v>
      </c>
      <c r="F176" s="58">
        <v>0</v>
      </c>
      <c r="G176" s="59">
        <f t="shared" si="4"/>
        <v>63265.474999999999</v>
      </c>
      <c r="H176" s="59">
        <f t="shared" si="5"/>
        <v>0</v>
      </c>
      <c r="I176" s="60">
        <v>0</v>
      </c>
    </row>
    <row r="177" spans="1:9" x14ac:dyDescent="0.2">
      <c r="A177" s="57">
        <v>151</v>
      </c>
      <c r="B177" s="58">
        <f>PRRAS!C187</f>
        <v>176</v>
      </c>
      <c r="C177" s="58">
        <f>PRRAS!D187</f>
        <v>232904</v>
      </c>
      <c r="D177" s="58">
        <f>PRRAS!E187</f>
        <v>354968</v>
      </c>
      <c r="E177" s="58">
        <v>0</v>
      </c>
      <c r="F177" s="58">
        <v>0</v>
      </c>
      <c r="G177" s="59">
        <f t="shared" si="4"/>
        <v>165939.84</v>
      </c>
      <c r="H177" s="59">
        <f t="shared" si="5"/>
        <v>0</v>
      </c>
      <c r="I177" s="60">
        <v>0</v>
      </c>
    </row>
    <row r="178" spans="1:9" x14ac:dyDescent="0.2">
      <c r="A178" s="57">
        <v>151</v>
      </c>
      <c r="B178" s="58">
        <f>PRRAS!C188</f>
        <v>177</v>
      </c>
      <c r="C178" s="58">
        <f>PRRAS!D188</f>
        <v>371</v>
      </c>
      <c r="D178" s="58">
        <f>PRRAS!E188</f>
        <v>1249</v>
      </c>
      <c r="E178" s="58">
        <v>0</v>
      </c>
      <c r="F178" s="58">
        <v>0</v>
      </c>
      <c r="G178" s="59">
        <f t="shared" si="4"/>
        <v>507.81299999999999</v>
      </c>
      <c r="H178" s="59">
        <f t="shared" si="5"/>
        <v>0</v>
      </c>
      <c r="I178" s="60">
        <v>0</v>
      </c>
    </row>
    <row r="179" spans="1:9" x14ac:dyDescent="0.2">
      <c r="A179" s="57">
        <v>151</v>
      </c>
      <c r="B179" s="58">
        <f>PRRAS!C189</f>
        <v>178</v>
      </c>
      <c r="C179" s="58">
        <f>PRRAS!D189</f>
        <v>12803</v>
      </c>
      <c r="D179" s="58">
        <f>PRRAS!E189</f>
        <v>15387</v>
      </c>
      <c r="E179" s="58">
        <v>0</v>
      </c>
      <c r="F179" s="58">
        <v>0</v>
      </c>
      <c r="G179" s="59">
        <f t="shared" si="4"/>
        <v>7756.7059999999992</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8114</v>
      </c>
      <c r="D181" s="58">
        <f>PRRAS!E191</f>
        <v>7837</v>
      </c>
      <c r="E181" s="58">
        <v>0</v>
      </c>
      <c r="F181" s="58">
        <v>0</v>
      </c>
      <c r="G181" s="59">
        <f t="shared" si="4"/>
        <v>4281.84</v>
      </c>
      <c r="H181" s="59">
        <f t="shared" si="5"/>
        <v>0</v>
      </c>
      <c r="I181" s="60">
        <v>0</v>
      </c>
    </row>
    <row r="182" spans="1:9" x14ac:dyDescent="0.2">
      <c r="A182" s="57">
        <v>151</v>
      </c>
      <c r="B182" s="58">
        <f>PRRAS!C192</f>
        <v>181</v>
      </c>
      <c r="C182" s="58">
        <f>PRRAS!D192</f>
        <v>0</v>
      </c>
      <c r="D182" s="58">
        <f>PRRAS!E192</f>
        <v>375</v>
      </c>
      <c r="E182" s="58">
        <v>0</v>
      </c>
      <c r="F182" s="58">
        <v>0</v>
      </c>
      <c r="G182" s="59">
        <f t="shared" si="4"/>
        <v>135.75</v>
      </c>
      <c r="H182" s="59">
        <f t="shared" si="5"/>
        <v>0</v>
      </c>
      <c r="I182" s="60">
        <v>0</v>
      </c>
    </row>
    <row r="183" spans="1:9" x14ac:dyDescent="0.2">
      <c r="A183" s="57">
        <v>151</v>
      </c>
      <c r="B183" s="58">
        <f>PRRAS!C193</f>
        <v>182</v>
      </c>
      <c r="C183" s="58">
        <f>PRRAS!D193</f>
        <v>195</v>
      </c>
      <c r="D183" s="58">
        <f>PRRAS!E193</f>
        <v>195</v>
      </c>
      <c r="E183" s="58">
        <v>0</v>
      </c>
      <c r="F183" s="58">
        <v>0</v>
      </c>
      <c r="G183" s="59">
        <f t="shared" si="4"/>
        <v>106.47</v>
      </c>
      <c r="H183" s="59">
        <f t="shared" si="5"/>
        <v>0</v>
      </c>
      <c r="I183" s="60">
        <v>0</v>
      </c>
    </row>
    <row r="184" spans="1:9" x14ac:dyDescent="0.2">
      <c r="A184" s="57">
        <v>151</v>
      </c>
      <c r="B184" s="58">
        <f>PRRAS!C194</f>
        <v>183</v>
      </c>
      <c r="C184" s="58">
        <f>PRRAS!D194</f>
        <v>6307</v>
      </c>
      <c r="D184" s="58">
        <f>PRRAS!E194</f>
        <v>2122</v>
      </c>
      <c r="E184" s="58">
        <v>0</v>
      </c>
      <c r="F184" s="58">
        <v>0</v>
      </c>
      <c r="G184" s="59">
        <f t="shared" si="4"/>
        <v>1930.8329999999999</v>
      </c>
      <c r="H184" s="59">
        <f t="shared" si="5"/>
        <v>0</v>
      </c>
      <c r="I184" s="60">
        <v>0</v>
      </c>
    </row>
    <row r="185" spans="1:9" x14ac:dyDescent="0.2">
      <c r="A185" s="57">
        <v>151</v>
      </c>
      <c r="B185" s="58">
        <f>PRRAS!C195</f>
        <v>184</v>
      </c>
      <c r="C185" s="58">
        <f>PRRAS!D195</f>
        <v>0</v>
      </c>
      <c r="D185" s="58">
        <f>PRRAS!E195</f>
        <v>5368</v>
      </c>
      <c r="E185" s="58">
        <v>0</v>
      </c>
      <c r="F185" s="58">
        <v>0</v>
      </c>
      <c r="G185" s="59">
        <f t="shared" si="4"/>
        <v>1975.424</v>
      </c>
      <c r="H185" s="59">
        <f t="shared" si="5"/>
        <v>0</v>
      </c>
      <c r="I185" s="60">
        <v>0</v>
      </c>
    </row>
    <row r="186" spans="1:9" x14ac:dyDescent="0.2">
      <c r="A186" s="57">
        <v>151</v>
      </c>
      <c r="B186" s="58">
        <f>PRRAS!C196</f>
        <v>185</v>
      </c>
      <c r="C186" s="58">
        <f>PRRAS!D196</f>
        <v>24933</v>
      </c>
      <c r="D186" s="58">
        <f>PRRAS!E196</f>
        <v>9080</v>
      </c>
      <c r="E186" s="58">
        <v>0</v>
      </c>
      <c r="F186" s="58">
        <v>0</v>
      </c>
      <c r="G186" s="59">
        <f t="shared" si="4"/>
        <v>7972.2049999999999</v>
      </c>
      <c r="H186" s="59">
        <f t="shared" si="5"/>
        <v>0</v>
      </c>
      <c r="I186" s="60">
        <v>0</v>
      </c>
    </row>
    <row r="187" spans="1:9" x14ac:dyDescent="0.2">
      <c r="A187" s="57">
        <v>151</v>
      </c>
      <c r="B187" s="58">
        <f>PRRAS!C197</f>
        <v>186</v>
      </c>
      <c r="C187" s="58">
        <f>PRRAS!D197</f>
        <v>0</v>
      </c>
      <c r="D187" s="58">
        <f>PRRAS!E197</f>
        <v>388</v>
      </c>
      <c r="E187" s="58">
        <v>0</v>
      </c>
      <c r="F187" s="58">
        <v>0</v>
      </c>
      <c r="G187" s="59">
        <f t="shared" si="4"/>
        <v>144.33600000000001</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700</v>
      </c>
      <c r="D190" s="58">
        <f>PRRAS!E200</f>
        <v>1481</v>
      </c>
      <c r="E190" s="58">
        <v>0</v>
      </c>
      <c r="F190" s="58">
        <v>0</v>
      </c>
      <c r="G190" s="59">
        <f t="shared" si="4"/>
        <v>692.11800000000005</v>
      </c>
      <c r="H190" s="59">
        <f t="shared" si="5"/>
        <v>0</v>
      </c>
      <c r="I190" s="60">
        <v>0</v>
      </c>
    </row>
    <row r="191" spans="1:9" x14ac:dyDescent="0.2">
      <c r="A191" s="57">
        <v>151</v>
      </c>
      <c r="B191" s="58">
        <f>PRRAS!C201</f>
        <v>190</v>
      </c>
      <c r="C191" s="58">
        <f>PRRAS!D201</f>
        <v>8751</v>
      </c>
      <c r="D191" s="58">
        <f>PRRAS!E201</f>
        <v>0</v>
      </c>
      <c r="E191" s="58">
        <v>0</v>
      </c>
      <c r="F191" s="58">
        <v>0</v>
      </c>
      <c r="G191" s="59">
        <f t="shared" si="4"/>
        <v>1662.69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15482</v>
      </c>
      <c r="D193" s="58">
        <f>PRRAS!E203</f>
        <v>7211</v>
      </c>
      <c r="E193" s="58">
        <v>0</v>
      </c>
      <c r="F193" s="58">
        <v>0</v>
      </c>
      <c r="G193" s="59">
        <f t="shared" si="4"/>
        <v>5741.5680000000002</v>
      </c>
      <c r="H193" s="59">
        <f t="shared" si="5"/>
        <v>0</v>
      </c>
      <c r="I193" s="60">
        <v>0</v>
      </c>
    </row>
    <row r="194" spans="1:9" x14ac:dyDescent="0.2">
      <c r="A194" s="57">
        <v>151</v>
      </c>
      <c r="B194" s="58">
        <f>PRRAS!C204</f>
        <v>193</v>
      </c>
      <c r="C194" s="58">
        <f>PRRAS!D204</f>
        <v>2285</v>
      </c>
      <c r="D194" s="58">
        <f>PRRAS!E204</f>
        <v>1970</v>
      </c>
      <c r="E194" s="58">
        <v>0</v>
      </c>
      <c r="F194" s="58">
        <v>0</v>
      </c>
      <c r="G194" s="59">
        <f t="shared" ref="G194:G257" si="6">(B194/1000)*(C194*1+D194*2)</f>
        <v>1201.425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2285</v>
      </c>
      <c r="D208" s="58">
        <f>PRRAS!E218</f>
        <v>1970</v>
      </c>
      <c r="E208" s="58">
        <v>0</v>
      </c>
      <c r="F208" s="58">
        <v>0</v>
      </c>
      <c r="G208" s="59">
        <f t="shared" si="6"/>
        <v>1288.575</v>
      </c>
      <c r="H208" s="59">
        <f t="shared" si="7"/>
        <v>0</v>
      </c>
      <c r="I208" s="60">
        <v>0</v>
      </c>
    </row>
    <row r="209" spans="1:9" x14ac:dyDescent="0.2">
      <c r="A209" s="57">
        <v>151</v>
      </c>
      <c r="B209" s="58">
        <f>PRRAS!C219</f>
        <v>208</v>
      </c>
      <c r="C209" s="58">
        <f>PRRAS!D219</f>
        <v>2285</v>
      </c>
      <c r="D209" s="58">
        <f>PRRAS!E219</f>
        <v>1970</v>
      </c>
      <c r="E209" s="58">
        <v>0</v>
      </c>
      <c r="F209" s="58">
        <v>0</v>
      </c>
      <c r="G209" s="59">
        <f t="shared" si="6"/>
        <v>1294.8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3296652</v>
      </c>
      <c r="D282" s="58">
        <f>PRRAS!E292</f>
        <v>3538467</v>
      </c>
      <c r="E282" s="58">
        <v>0</v>
      </c>
      <c r="F282" s="58">
        <v>0</v>
      </c>
      <c r="G282" s="59">
        <f t="shared" si="8"/>
        <v>2914977.6660000002</v>
      </c>
      <c r="H282" s="59">
        <f t="shared" si="9"/>
        <v>0</v>
      </c>
      <c r="I282" s="60">
        <v>0</v>
      </c>
    </row>
    <row r="283" spans="1:9" x14ac:dyDescent="0.2">
      <c r="A283" s="57">
        <v>151</v>
      </c>
      <c r="B283" s="58">
        <f>PRRAS!C293</f>
        <v>282</v>
      </c>
      <c r="C283" s="58">
        <f>PRRAS!D293</f>
        <v>98440</v>
      </c>
      <c r="D283" s="58">
        <f>PRRAS!E293</f>
        <v>173464</v>
      </c>
      <c r="E283" s="58">
        <v>0</v>
      </c>
      <c r="F283" s="58">
        <v>0</v>
      </c>
      <c r="G283" s="59">
        <f t="shared" si="8"/>
        <v>125593.77599999998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60131</v>
      </c>
      <c r="E285" s="58">
        <v>0</v>
      </c>
      <c r="F285" s="58">
        <v>0</v>
      </c>
      <c r="G285" s="59">
        <f t="shared" si="8"/>
        <v>34154.407999999996</v>
      </c>
      <c r="H285" s="59">
        <f t="shared" si="9"/>
        <v>0</v>
      </c>
      <c r="I285" s="60">
        <v>0</v>
      </c>
    </row>
    <row r="286" spans="1:9" x14ac:dyDescent="0.2">
      <c r="A286" s="57">
        <v>151</v>
      </c>
      <c r="B286" s="58">
        <f>PRRAS!C296</f>
        <v>285</v>
      </c>
      <c r="C286" s="58">
        <f>PRRAS!D296</f>
        <v>18347</v>
      </c>
      <c r="D286" s="58">
        <f>PRRAS!E296</f>
        <v>0</v>
      </c>
      <c r="E286" s="58">
        <v>0</v>
      </c>
      <c r="F286" s="58">
        <v>0</v>
      </c>
      <c r="G286" s="59">
        <f t="shared" si="8"/>
        <v>5228.8949999999995</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16833</v>
      </c>
      <c r="D342" s="58">
        <f>PRRAS!E353</f>
        <v>91954</v>
      </c>
      <c r="E342" s="58">
        <v>0</v>
      </c>
      <c r="F342" s="58">
        <v>0</v>
      </c>
      <c r="G342" s="59">
        <f t="shared" si="10"/>
        <v>68452.681000000011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16833</v>
      </c>
      <c r="D355" s="58">
        <f>PRRAS!E366</f>
        <v>89861</v>
      </c>
      <c r="E355" s="58">
        <v>0</v>
      </c>
      <c r="F355" s="58">
        <v>0</v>
      </c>
      <c r="G355" s="59">
        <f t="shared" si="10"/>
        <v>69580.47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16833</v>
      </c>
      <c r="D361" s="58">
        <f>PRRAS!E372</f>
        <v>89861</v>
      </c>
      <c r="E361" s="58">
        <v>0</v>
      </c>
      <c r="F361" s="58">
        <v>0</v>
      </c>
      <c r="G361" s="59">
        <f t="shared" si="10"/>
        <v>70759.8</v>
      </c>
      <c r="H361" s="59">
        <f t="shared" si="11"/>
        <v>0</v>
      </c>
      <c r="I361" s="60">
        <v>0</v>
      </c>
    </row>
    <row r="362" spans="1:9" x14ac:dyDescent="0.2">
      <c r="A362" s="57">
        <v>151</v>
      </c>
      <c r="B362" s="58">
        <f>PRRAS!C373</f>
        <v>361</v>
      </c>
      <c r="C362" s="58">
        <f>PRRAS!D373</f>
        <v>4300</v>
      </c>
      <c r="D362" s="58">
        <f>PRRAS!E373</f>
        <v>68811</v>
      </c>
      <c r="E362" s="58">
        <v>0</v>
      </c>
      <c r="F362" s="58">
        <v>0</v>
      </c>
      <c r="G362" s="59">
        <f t="shared" si="10"/>
        <v>51233.841999999997</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10434</v>
      </c>
      <c r="D367" s="58">
        <f>PRRAS!E378</f>
        <v>0</v>
      </c>
      <c r="E367" s="58">
        <v>0</v>
      </c>
      <c r="F367" s="58">
        <v>0</v>
      </c>
      <c r="G367" s="59">
        <f t="shared" si="10"/>
        <v>3818.8440000000001</v>
      </c>
      <c r="H367" s="59">
        <f t="shared" si="11"/>
        <v>0</v>
      </c>
      <c r="I367" s="60">
        <v>0</v>
      </c>
    </row>
    <row r="368" spans="1:9" x14ac:dyDescent="0.2">
      <c r="A368" s="57">
        <v>151</v>
      </c>
      <c r="B368" s="58">
        <f>PRRAS!C379</f>
        <v>367</v>
      </c>
      <c r="C368" s="58">
        <f>PRRAS!D379</f>
        <v>2099</v>
      </c>
      <c r="D368" s="58">
        <f>PRRAS!E379</f>
        <v>21050</v>
      </c>
      <c r="E368" s="58">
        <v>0</v>
      </c>
      <c r="F368" s="58">
        <v>0</v>
      </c>
      <c r="G368" s="59">
        <f t="shared" si="10"/>
        <v>16221.032999999999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2093</v>
      </c>
      <c r="E388" s="58">
        <v>0</v>
      </c>
      <c r="F388" s="58">
        <v>0</v>
      </c>
      <c r="G388" s="59">
        <f t="shared" si="12"/>
        <v>1619.982</v>
      </c>
      <c r="H388" s="59">
        <f t="shared" si="13"/>
        <v>0</v>
      </c>
      <c r="I388" s="60">
        <v>0</v>
      </c>
    </row>
    <row r="389" spans="1:9" x14ac:dyDescent="0.2">
      <c r="A389" s="57">
        <v>151</v>
      </c>
      <c r="B389" s="58">
        <f>PRRAS!C400</f>
        <v>388</v>
      </c>
      <c r="C389" s="58">
        <f>PRRAS!D400</f>
        <v>0</v>
      </c>
      <c r="D389" s="58">
        <f>PRRAS!E400</f>
        <v>2093</v>
      </c>
      <c r="E389" s="58">
        <v>0</v>
      </c>
      <c r="F389" s="58">
        <v>0</v>
      </c>
      <c r="G389" s="59">
        <f t="shared" si="12"/>
        <v>1624.1680000000001</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2093</v>
      </c>
      <c r="E391" s="58">
        <v>0</v>
      </c>
      <c r="F391" s="58">
        <v>0</v>
      </c>
      <c r="G391" s="59">
        <f t="shared" si="12"/>
        <v>1632.54</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16833</v>
      </c>
      <c r="D400" s="58">
        <f>PRRAS!E411</f>
        <v>91954</v>
      </c>
      <c r="E400" s="58">
        <v>0</v>
      </c>
      <c r="F400" s="58">
        <v>0</v>
      </c>
      <c r="G400" s="59">
        <f t="shared" si="12"/>
        <v>80095.659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3395092</v>
      </c>
      <c r="D404" s="58">
        <f>PRRAS!E415</f>
        <v>3711931</v>
      </c>
      <c r="E404" s="58">
        <v>0</v>
      </c>
      <c r="F404" s="58">
        <v>0</v>
      </c>
      <c r="G404" s="59">
        <f t="shared" si="12"/>
        <v>4360038.4620000003</v>
      </c>
      <c r="H404" s="59">
        <f t="shared" si="13"/>
        <v>0</v>
      </c>
      <c r="I404" s="60">
        <v>0</v>
      </c>
    </row>
    <row r="405" spans="1:9" x14ac:dyDescent="0.2">
      <c r="A405" s="57">
        <v>151</v>
      </c>
      <c r="B405" s="58">
        <f>PRRAS!C416</f>
        <v>404</v>
      </c>
      <c r="C405" s="58">
        <f>PRRAS!D416</f>
        <v>3313485</v>
      </c>
      <c r="D405" s="58">
        <f>PRRAS!E416</f>
        <v>3630421</v>
      </c>
      <c r="E405" s="58">
        <v>0</v>
      </c>
      <c r="F405" s="58">
        <v>0</v>
      </c>
      <c r="G405" s="59">
        <f t="shared" si="12"/>
        <v>4272028.108</v>
      </c>
      <c r="H405" s="59">
        <f t="shared" si="13"/>
        <v>0</v>
      </c>
      <c r="I405" s="60">
        <v>0</v>
      </c>
    </row>
    <row r="406" spans="1:9" x14ac:dyDescent="0.2">
      <c r="A406" s="57">
        <v>151</v>
      </c>
      <c r="B406" s="58">
        <f>PRRAS!C417</f>
        <v>405</v>
      </c>
      <c r="C406" s="58">
        <f>PRRAS!D417</f>
        <v>81607</v>
      </c>
      <c r="D406" s="58">
        <f>PRRAS!E417</f>
        <v>81510</v>
      </c>
      <c r="E406" s="58">
        <v>0</v>
      </c>
      <c r="F406" s="58">
        <v>0</v>
      </c>
      <c r="G406" s="59">
        <f t="shared" si="12"/>
        <v>99073.935000000012</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60131</v>
      </c>
      <c r="E408" s="58">
        <v>0</v>
      </c>
      <c r="F408" s="58">
        <v>0</v>
      </c>
      <c r="G408" s="59">
        <f t="shared" si="12"/>
        <v>48946.633999999998</v>
      </c>
      <c r="H408" s="59">
        <f t="shared" si="13"/>
        <v>0</v>
      </c>
      <c r="I408" s="60">
        <v>0</v>
      </c>
    </row>
    <row r="409" spans="1:9" x14ac:dyDescent="0.2">
      <c r="A409" s="57">
        <v>151</v>
      </c>
      <c r="B409" s="58">
        <f>PRRAS!C420</f>
        <v>408</v>
      </c>
      <c r="C409" s="58">
        <f>PRRAS!D420</f>
        <v>18347</v>
      </c>
      <c r="D409" s="58">
        <f>PRRAS!E420</f>
        <v>0</v>
      </c>
      <c r="E409" s="58">
        <v>0</v>
      </c>
      <c r="F409" s="58">
        <v>0</v>
      </c>
      <c r="G409" s="59">
        <f t="shared" si="12"/>
        <v>7485.5759999999991</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3395092</v>
      </c>
      <c r="D630" s="58">
        <f>PRRAS!E642</f>
        <v>3711931</v>
      </c>
      <c r="E630" s="58">
        <v>0</v>
      </c>
      <c r="F630" s="58">
        <v>0</v>
      </c>
      <c r="G630" s="59">
        <f t="shared" si="18"/>
        <v>6805122.0659999996</v>
      </c>
      <c r="H630" s="59">
        <f t="shared" si="19"/>
        <v>0</v>
      </c>
      <c r="I630" s="60">
        <v>0</v>
      </c>
    </row>
    <row r="631" spans="1:9" x14ac:dyDescent="0.2">
      <c r="A631" s="57">
        <v>151</v>
      </c>
      <c r="B631" s="58">
        <f>PRRAS!C643</f>
        <v>630</v>
      </c>
      <c r="C631" s="58">
        <f>PRRAS!D643</f>
        <v>3313485</v>
      </c>
      <c r="D631" s="58">
        <f>PRRAS!E643</f>
        <v>3630421</v>
      </c>
      <c r="E631" s="58">
        <v>0</v>
      </c>
      <c r="F631" s="58">
        <v>0</v>
      </c>
      <c r="G631" s="59">
        <f t="shared" si="18"/>
        <v>6661826.0099999998</v>
      </c>
      <c r="H631" s="59">
        <f t="shared" si="19"/>
        <v>0</v>
      </c>
      <c r="I631" s="60">
        <v>0</v>
      </c>
    </row>
    <row r="632" spans="1:9" x14ac:dyDescent="0.2">
      <c r="A632" s="57">
        <v>151</v>
      </c>
      <c r="B632" s="58">
        <f>PRRAS!C644</f>
        <v>631</v>
      </c>
      <c r="C632" s="58">
        <f>PRRAS!D644</f>
        <v>81607</v>
      </c>
      <c r="D632" s="58">
        <f>PRRAS!E644</f>
        <v>81510</v>
      </c>
      <c r="E632" s="58">
        <v>0</v>
      </c>
      <c r="F632" s="58">
        <v>0</v>
      </c>
      <c r="G632" s="59">
        <f t="shared" si="18"/>
        <v>154359.63699999999</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60131</v>
      </c>
      <c r="E634" s="58">
        <v>0</v>
      </c>
      <c r="F634" s="58">
        <v>0</v>
      </c>
      <c r="G634" s="59">
        <f t="shared" si="18"/>
        <v>76125.846000000005</v>
      </c>
      <c r="H634" s="59">
        <f t="shared" si="19"/>
        <v>0</v>
      </c>
      <c r="I634" s="60">
        <v>0</v>
      </c>
    </row>
    <row r="635" spans="1:9" x14ac:dyDescent="0.2">
      <c r="A635" s="57">
        <v>151</v>
      </c>
      <c r="B635" s="58">
        <f>PRRAS!C647</f>
        <v>634</v>
      </c>
      <c r="C635" s="58">
        <f>PRRAS!D647</f>
        <v>18347</v>
      </c>
      <c r="D635" s="58">
        <f>PRRAS!E647</f>
        <v>0</v>
      </c>
      <c r="E635" s="58">
        <v>0</v>
      </c>
      <c r="F635" s="58">
        <v>0</v>
      </c>
      <c r="G635" s="59">
        <f t="shared" si="18"/>
        <v>11631.998</v>
      </c>
      <c r="H635" s="59">
        <f t="shared" si="19"/>
        <v>0</v>
      </c>
      <c r="I635" s="60">
        <v>0</v>
      </c>
    </row>
    <row r="636" spans="1:9" x14ac:dyDescent="0.2">
      <c r="A636" s="57">
        <v>151</v>
      </c>
      <c r="B636" s="58">
        <f>PRRAS!C648</f>
        <v>635</v>
      </c>
      <c r="C636" s="58">
        <f>PRRAS!D648</f>
        <v>63260</v>
      </c>
      <c r="D636" s="58">
        <f>PRRAS!E648</f>
        <v>141641</v>
      </c>
      <c r="E636" s="58">
        <v>0</v>
      </c>
      <c r="F636" s="58">
        <v>0</v>
      </c>
      <c r="G636" s="59">
        <f t="shared" si="18"/>
        <v>220054.17</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215982</v>
      </c>
      <c r="D638" s="58">
        <f>PRRAS!E650</f>
        <v>222585</v>
      </c>
      <c r="E638" s="58">
        <v>0</v>
      </c>
      <c r="F638" s="58">
        <v>0</v>
      </c>
      <c r="G638" s="59">
        <f t="shared" si="18"/>
        <v>421153.82400000002</v>
      </c>
      <c r="H638" s="59">
        <f t="shared" si="19"/>
        <v>0</v>
      </c>
      <c r="I638" s="60">
        <v>0</v>
      </c>
    </row>
    <row r="639" spans="1:9" x14ac:dyDescent="0.2">
      <c r="A639" s="57">
        <v>151</v>
      </c>
      <c r="B639" s="58">
        <f>PRRAS!C652</f>
        <v>638</v>
      </c>
      <c r="C639" s="58">
        <f>PRRAS!D652</f>
        <v>8533</v>
      </c>
      <c r="D639" s="58">
        <f>PRRAS!E652</f>
        <v>91051</v>
      </c>
      <c r="E639" s="58">
        <v>0</v>
      </c>
      <c r="F639" s="58">
        <v>0</v>
      </c>
      <c r="G639" s="59">
        <f t="shared" si="18"/>
        <v>121625.13</v>
      </c>
      <c r="H639" s="59">
        <f t="shared" si="19"/>
        <v>0</v>
      </c>
      <c r="I639" s="60">
        <v>0</v>
      </c>
    </row>
    <row r="640" spans="1:9" x14ac:dyDescent="0.2">
      <c r="A640" s="57">
        <v>151</v>
      </c>
      <c r="B640" s="58">
        <f>PRRAS!C653</f>
        <v>639</v>
      </c>
      <c r="C640" s="58">
        <f>PRRAS!D653</f>
        <v>3384975</v>
      </c>
      <c r="D640" s="58">
        <f>PRRAS!E653</f>
        <v>3490966</v>
      </c>
      <c r="E640" s="58">
        <v>0</v>
      </c>
      <c r="F640" s="58">
        <v>0</v>
      </c>
      <c r="G640" s="59">
        <f t="shared" si="18"/>
        <v>6624453.5729999999</v>
      </c>
      <c r="H640" s="59">
        <f t="shared" si="19"/>
        <v>0</v>
      </c>
      <c r="I640" s="60">
        <v>0</v>
      </c>
    </row>
    <row r="641" spans="1:9" x14ac:dyDescent="0.2">
      <c r="A641" s="57">
        <v>151</v>
      </c>
      <c r="B641" s="58">
        <f>PRRAS!C654</f>
        <v>640</v>
      </c>
      <c r="C641" s="58">
        <f>PRRAS!D654</f>
        <v>3302457</v>
      </c>
      <c r="D641" s="58">
        <f>PRRAS!E654</f>
        <v>3438647</v>
      </c>
      <c r="E641" s="58">
        <v>0</v>
      </c>
      <c r="F641" s="58">
        <v>0</v>
      </c>
      <c r="G641" s="59">
        <f t="shared" si="18"/>
        <v>6515040.6400000006</v>
      </c>
      <c r="H641" s="59">
        <f t="shared" si="19"/>
        <v>0</v>
      </c>
      <c r="I641" s="60">
        <v>0</v>
      </c>
    </row>
    <row r="642" spans="1:9" x14ac:dyDescent="0.2">
      <c r="A642" s="57">
        <v>151</v>
      </c>
      <c r="B642" s="58">
        <f>PRRAS!C655</f>
        <v>641</v>
      </c>
      <c r="C642" s="58">
        <f>PRRAS!D655</f>
        <v>91051</v>
      </c>
      <c r="D642" s="58">
        <f>PRRAS!E655</f>
        <v>143370</v>
      </c>
      <c r="E642" s="58">
        <v>0</v>
      </c>
      <c r="F642" s="58">
        <v>0</v>
      </c>
      <c r="G642" s="59">
        <f t="shared" ref="G642:G705" si="20">(B642/1000)*(C642*1+D642*2)</f>
        <v>242164.03100000002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31</v>
      </c>
      <c r="D644" s="58">
        <f>PRRAS!E657</f>
        <v>32</v>
      </c>
      <c r="E644" s="58">
        <v>0</v>
      </c>
      <c r="F644" s="58">
        <v>0</v>
      </c>
      <c r="G644" s="59">
        <f t="shared" si="20"/>
        <v>61.085000000000001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24</v>
      </c>
      <c r="D646" s="58">
        <f>PRRAS!E659</f>
        <v>25</v>
      </c>
      <c r="E646" s="58">
        <v>0</v>
      </c>
      <c r="F646" s="58">
        <v>0</v>
      </c>
      <c r="G646" s="59">
        <f t="shared" si="20"/>
        <v>47.730000000000004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3519</v>
      </c>
      <c r="D654" s="58">
        <f>PRRAS!E667</f>
        <v>0</v>
      </c>
      <c r="E654" s="58">
        <v>0</v>
      </c>
      <c r="F654" s="58">
        <v>0</v>
      </c>
      <c r="G654" s="59">
        <f t="shared" si="20"/>
        <v>2297.9070000000002</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5000</v>
      </c>
      <c r="E658" s="58">
        <v>0</v>
      </c>
      <c r="F658" s="58">
        <v>0</v>
      </c>
      <c r="G658" s="59">
        <f t="shared" si="20"/>
        <v>6570</v>
      </c>
      <c r="H658" s="59">
        <f t="shared" si="21"/>
        <v>0</v>
      </c>
      <c r="I658" s="60">
        <v>0</v>
      </c>
    </row>
    <row r="659" spans="1:9" x14ac:dyDescent="0.2">
      <c r="A659" s="57">
        <v>151</v>
      </c>
      <c r="B659" s="58">
        <f>PRRAS!C672</f>
        <v>658</v>
      </c>
      <c r="C659" s="58">
        <f>PRRAS!D672</f>
        <v>0</v>
      </c>
      <c r="D659" s="58">
        <f>PRRAS!E672</f>
        <v>7314</v>
      </c>
      <c r="E659" s="58">
        <v>0</v>
      </c>
      <c r="F659" s="58">
        <v>0</v>
      </c>
      <c r="G659" s="59">
        <f t="shared" si="20"/>
        <v>9625.2240000000002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2673828</v>
      </c>
      <c r="D666" s="58">
        <f>PRRAS!E679</f>
        <v>2723877</v>
      </c>
      <c r="E666" s="58">
        <v>0</v>
      </c>
      <c r="F666" s="58">
        <v>0</v>
      </c>
      <c r="G666" s="59">
        <f t="shared" si="20"/>
        <v>5400852.0300000003</v>
      </c>
      <c r="H666" s="59">
        <f t="shared" si="21"/>
        <v>0</v>
      </c>
      <c r="I666" s="60">
        <v>0</v>
      </c>
    </row>
    <row r="667" spans="1:9" x14ac:dyDescent="0.2">
      <c r="A667" s="57">
        <v>151</v>
      </c>
      <c r="B667" s="58">
        <f>PRRAS!C680</f>
        <v>666</v>
      </c>
      <c r="C667" s="58">
        <f>PRRAS!D680</f>
        <v>54000</v>
      </c>
      <c r="D667" s="58">
        <f>PRRAS!E680</f>
        <v>2000</v>
      </c>
      <c r="E667" s="58">
        <v>0</v>
      </c>
      <c r="F667" s="58">
        <v>0</v>
      </c>
      <c r="G667" s="59">
        <f t="shared" si="20"/>
        <v>38628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172354</v>
      </c>
      <c r="E670" s="58">
        <v>0</v>
      </c>
      <c r="F670" s="58">
        <v>0</v>
      </c>
      <c r="G670" s="59">
        <f t="shared" si="20"/>
        <v>230609.652</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107669</v>
      </c>
      <c r="D685" s="58">
        <f>PRRAS!E698</f>
        <v>92115</v>
      </c>
      <c r="E685" s="58">
        <v>0</v>
      </c>
      <c r="F685" s="58">
        <v>0</v>
      </c>
      <c r="G685" s="59">
        <f t="shared" si="20"/>
        <v>199658.91600000003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10945</v>
      </c>
      <c r="D689" s="58">
        <f>PRRAS!E702</f>
        <v>93467</v>
      </c>
      <c r="E689" s="58">
        <v>0</v>
      </c>
      <c r="F689" s="58">
        <v>0</v>
      </c>
      <c r="G689" s="59">
        <f t="shared" si="20"/>
        <v>136140.75199999998</v>
      </c>
      <c r="H689" s="59">
        <f t="shared" si="21"/>
        <v>0</v>
      </c>
      <c r="I689" s="60">
        <v>0</v>
      </c>
    </row>
    <row r="690" spans="1:9" x14ac:dyDescent="0.2">
      <c r="A690" s="57">
        <v>151</v>
      </c>
      <c r="B690" s="58">
        <f>PRRAS!C703</f>
        <v>689</v>
      </c>
      <c r="C690" s="58">
        <f>PRRAS!D703</f>
        <v>103345</v>
      </c>
      <c r="D690" s="58">
        <f>PRRAS!E703</f>
        <v>118743</v>
      </c>
      <c r="E690" s="58">
        <v>0</v>
      </c>
      <c r="F690" s="58">
        <v>0</v>
      </c>
      <c r="G690" s="59">
        <f t="shared" si="20"/>
        <v>234832.55899999998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8114</v>
      </c>
      <c r="D692" s="58">
        <f>PRRAS!E705</f>
        <v>7837</v>
      </c>
      <c r="E692" s="58">
        <v>0</v>
      </c>
      <c r="F692" s="58">
        <v>0</v>
      </c>
      <c r="G692" s="59">
        <f t="shared" si="20"/>
        <v>16437.507999999998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375</v>
      </c>
      <c r="E695" s="58">
        <v>0</v>
      </c>
      <c r="F695" s="58">
        <v>0</v>
      </c>
      <c r="G695" s="59">
        <f t="shared" si="20"/>
        <v>520.5</v>
      </c>
      <c r="H695" s="59">
        <f t="shared" si="21"/>
        <v>0</v>
      </c>
      <c r="I695" s="60">
        <v>0</v>
      </c>
    </row>
    <row r="696" spans="1:9" x14ac:dyDescent="0.2">
      <c r="A696" s="57">
        <v>151</v>
      </c>
      <c r="B696" s="58">
        <f>PRRAS!C709</f>
        <v>695</v>
      </c>
      <c r="C696" s="58">
        <f>PRRAS!D709</f>
        <v>6307</v>
      </c>
      <c r="D696" s="58">
        <f>PRRAS!E709</f>
        <v>2122</v>
      </c>
      <c r="E696" s="58">
        <v>0</v>
      </c>
      <c r="F696" s="58">
        <v>0</v>
      </c>
      <c r="G696" s="59">
        <f t="shared" si="20"/>
        <v>7332.9449999999997</v>
      </c>
      <c r="H696" s="59">
        <f t="shared" si="21"/>
        <v>0</v>
      </c>
      <c r="I696" s="60">
        <v>0</v>
      </c>
    </row>
    <row r="697" spans="1:9" x14ac:dyDescent="0.2">
      <c r="A697" s="57">
        <v>151</v>
      </c>
      <c r="B697" s="58">
        <f>PRRAS!C710</f>
        <v>696</v>
      </c>
      <c r="C697" s="58">
        <f>PRRAS!D710</f>
        <v>0</v>
      </c>
      <c r="D697" s="58">
        <f>PRRAS!E710</f>
        <v>388</v>
      </c>
      <c r="E697" s="58">
        <v>0</v>
      </c>
      <c r="F697" s="58">
        <v>0</v>
      </c>
      <c r="G697" s="59">
        <f t="shared" si="20"/>
        <v>540.096</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531991</v>
      </c>
      <c r="D977" s="63">
        <f>Bil!E12</f>
        <v>632211</v>
      </c>
      <c r="E977" s="63">
        <v>0</v>
      </c>
      <c r="F977" s="63">
        <v>0</v>
      </c>
      <c r="G977" s="64">
        <f t="shared" ref="G977:G1040" si="32">B977/1000*C977+B977/500*D977</f>
        <v>1796.413</v>
      </c>
      <c r="H977" s="64">
        <f t="shared" si="31"/>
        <v>0</v>
      </c>
      <c r="I977" s="65"/>
    </row>
    <row r="978" spans="1:9" x14ac:dyDescent="0.2">
      <c r="A978" s="57">
        <v>152</v>
      </c>
      <c r="B978" s="58">
        <f>Bil!C13</f>
        <v>2</v>
      </c>
      <c r="C978" s="58">
        <f>Bil!D13</f>
        <v>220738</v>
      </c>
      <c r="D978" s="58">
        <f>Bil!E13</f>
        <v>264117</v>
      </c>
      <c r="E978" s="58">
        <v>0</v>
      </c>
      <c r="F978" s="58">
        <v>0</v>
      </c>
      <c r="G978" s="59">
        <f t="shared" si="32"/>
        <v>1497.944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220738</v>
      </c>
      <c r="D983" s="58">
        <f>Bil!E18</f>
        <v>264117</v>
      </c>
      <c r="E983" s="58">
        <v>0</v>
      </c>
      <c r="F983" s="58">
        <v>0</v>
      </c>
      <c r="G983" s="59">
        <f t="shared" si="32"/>
        <v>5242.8040000000001</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77616</v>
      </c>
      <c r="D990" s="58">
        <f>Bil!E25</f>
        <v>123242</v>
      </c>
      <c r="E990" s="58">
        <v>0</v>
      </c>
      <c r="F990" s="58">
        <v>0</v>
      </c>
      <c r="G990" s="59">
        <f t="shared" si="32"/>
        <v>4537.4000000000005</v>
      </c>
      <c r="H990" s="59">
        <f t="shared" si="31"/>
        <v>0</v>
      </c>
      <c r="I990" s="60"/>
    </row>
    <row r="991" spans="1:9" x14ac:dyDescent="0.2">
      <c r="A991" s="57">
        <v>152</v>
      </c>
      <c r="B991" s="58">
        <f>Bil!C26</f>
        <v>15</v>
      </c>
      <c r="C991" s="58">
        <f>Bil!D26</f>
        <v>325369</v>
      </c>
      <c r="D991" s="58">
        <f>Bil!E26</f>
        <v>344990</v>
      </c>
      <c r="E991" s="58">
        <v>0</v>
      </c>
      <c r="F991" s="58">
        <v>0</v>
      </c>
      <c r="G991" s="59">
        <f t="shared" si="32"/>
        <v>15230.234999999999</v>
      </c>
      <c r="H991" s="59">
        <f t="shared" si="31"/>
        <v>0</v>
      </c>
      <c r="I991" s="60"/>
    </row>
    <row r="992" spans="1:9" x14ac:dyDescent="0.2">
      <c r="A992" s="57">
        <v>152</v>
      </c>
      <c r="B992" s="58">
        <f>Bil!C27</f>
        <v>16</v>
      </c>
      <c r="C992" s="58">
        <f>Bil!D27</f>
        <v>9732</v>
      </c>
      <c r="D992" s="58">
        <f>Bil!E27</f>
        <v>9731</v>
      </c>
      <c r="E992" s="58">
        <v>0</v>
      </c>
      <c r="F992" s="58">
        <v>0</v>
      </c>
      <c r="G992" s="59">
        <f t="shared" si="32"/>
        <v>467.10399999999998</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185210</v>
      </c>
      <c r="D996" s="58">
        <f>Bil!E31</f>
        <v>185210</v>
      </c>
      <c r="E996" s="58">
        <v>0</v>
      </c>
      <c r="F996" s="58">
        <v>0</v>
      </c>
      <c r="G996" s="59">
        <f t="shared" si="32"/>
        <v>11112.6</v>
      </c>
      <c r="H996" s="59">
        <f t="shared" si="31"/>
        <v>0</v>
      </c>
      <c r="I996" s="60"/>
    </row>
    <row r="997" spans="1:9" x14ac:dyDescent="0.2">
      <c r="A997" s="57">
        <v>152</v>
      </c>
      <c r="B997" s="58">
        <f>Bil!C32</f>
        <v>21</v>
      </c>
      <c r="C997" s="58">
        <f>Bil!D32</f>
        <v>95583</v>
      </c>
      <c r="D997" s="58">
        <f>Bil!E32</f>
        <v>116633</v>
      </c>
      <c r="E997" s="58">
        <v>0</v>
      </c>
      <c r="F997" s="58">
        <v>0</v>
      </c>
      <c r="G997" s="59">
        <f t="shared" si="32"/>
        <v>6905.8290000000006</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538278</v>
      </c>
      <c r="D999" s="58">
        <f>Bil!E34</f>
        <v>533322</v>
      </c>
      <c r="E999" s="58">
        <v>0</v>
      </c>
      <c r="F999" s="58">
        <v>0</v>
      </c>
      <c r="G999" s="59">
        <f t="shared" si="32"/>
        <v>36913.205999999998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143122</v>
      </c>
      <c r="D1006" s="58">
        <f>Bil!E41</f>
        <v>140875</v>
      </c>
      <c r="E1006" s="58">
        <v>0</v>
      </c>
      <c r="F1006" s="58">
        <v>0</v>
      </c>
      <c r="G1006" s="59">
        <f t="shared" si="32"/>
        <v>12746.16</v>
      </c>
      <c r="H1006" s="59">
        <f t="shared" si="31"/>
        <v>0</v>
      </c>
      <c r="I1006" s="60"/>
    </row>
    <row r="1007" spans="1:9" x14ac:dyDescent="0.2">
      <c r="A1007" s="57">
        <v>152</v>
      </c>
      <c r="B1007" s="58">
        <f>Bil!C42</f>
        <v>31</v>
      </c>
      <c r="C1007" s="58">
        <f>Bil!D42</f>
        <v>143122</v>
      </c>
      <c r="D1007" s="58">
        <f>Bil!E42</f>
        <v>140875</v>
      </c>
      <c r="E1007" s="58">
        <v>0</v>
      </c>
      <c r="F1007" s="58">
        <v>0</v>
      </c>
      <c r="G1007" s="59">
        <f t="shared" si="32"/>
        <v>13171.031999999999</v>
      </c>
      <c r="H1007" s="59">
        <f t="shared" si="31"/>
        <v>0</v>
      </c>
      <c r="I1007" s="60"/>
    </row>
    <row r="1008" spans="1:9" x14ac:dyDescent="0.2">
      <c r="A1008" s="57">
        <v>152</v>
      </c>
      <c r="B1008" s="58">
        <f>Bil!C43</f>
        <v>32</v>
      </c>
      <c r="C1008" s="58">
        <f>Bil!D43</f>
        <v>7000</v>
      </c>
      <c r="D1008" s="58">
        <f>Bil!E43</f>
        <v>7000</v>
      </c>
      <c r="E1008" s="58">
        <v>0</v>
      </c>
      <c r="F1008" s="58">
        <v>0</v>
      </c>
      <c r="G1008" s="59">
        <f t="shared" si="32"/>
        <v>672</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7000</v>
      </c>
      <c r="D1011" s="58">
        <f>Bil!E46</f>
        <v>7000</v>
      </c>
      <c r="E1011" s="58">
        <v>0</v>
      </c>
      <c r="F1011" s="58">
        <v>0</v>
      </c>
      <c r="G1011" s="59">
        <f t="shared" si="32"/>
        <v>735.00000000000011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101736</v>
      </c>
      <c r="D1025" s="58">
        <f>Bil!E60</f>
        <v>103331</v>
      </c>
      <c r="E1025" s="58">
        <v>0</v>
      </c>
      <c r="F1025" s="58">
        <v>0</v>
      </c>
      <c r="G1025" s="59">
        <f t="shared" si="32"/>
        <v>15111.502</v>
      </c>
      <c r="H1025" s="59">
        <f t="shared" si="31"/>
        <v>0</v>
      </c>
      <c r="I1025" s="60"/>
    </row>
    <row r="1026" spans="1:9" x14ac:dyDescent="0.2">
      <c r="A1026" s="57">
        <v>152</v>
      </c>
      <c r="B1026" s="58">
        <f>Bil!C61</f>
        <v>50</v>
      </c>
      <c r="C1026" s="58">
        <f>Bil!D61</f>
        <v>101736</v>
      </c>
      <c r="D1026" s="58">
        <f>Bil!E61</f>
        <v>103331</v>
      </c>
      <c r="E1026" s="58">
        <v>0</v>
      </c>
      <c r="F1026" s="58">
        <v>0</v>
      </c>
      <c r="G1026" s="59">
        <f t="shared" si="32"/>
        <v>15419.900000000001</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311253</v>
      </c>
      <c r="D1039" s="58">
        <f>Bil!E74</f>
        <v>368094</v>
      </c>
      <c r="E1039" s="58">
        <v>0</v>
      </c>
      <c r="F1039" s="58">
        <v>0</v>
      </c>
      <c r="G1039" s="59">
        <f t="shared" si="32"/>
        <v>65988.782999999996</v>
      </c>
      <c r="H1039" s="59">
        <f t="shared" si="33"/>
        <v>0</v>
      </c>
      <c r="I1039" s="60"/>
    </row>
    <row r="1040" spans="1:9" x14ac:dyDescent="0.2">
      <c r="A1040" s="57">
        <v>152</v>
      </c>
      <c r="B1040" s="58">
        <f>Bil!C75</f>
        <v>64</v>
      </c>
      <c r="C1040" s="58">
        <f>Bil!D75</f>
        <v>91051</v>
      </c>
      <c r="D1040" s="58">
        <f>Bil!E75</f>
        <v>143370</v>
      </c>
      <c r="E1040" s="58">
        <v>0</v>
      </c>
      <c r="F1040" s="58">
        <v>0</v>
      </c>
      <c r="G1040" s="59">
        <f t="shared" si="32"/>
        <v>24178.624</v>
      </c>
      <c r="H1040" s="59">
        <f t="shared" si="33"/>
        <v>0</v>
      </c>
      <c r="I1040" s="60"/>
    </row>
    <row r="1041" spans="1:9" x14ac:dyDescent="0.2">
      <c r="A1041" s="57">
        <v>152</v>
      </c>
      <c r="B1041" s="58">
        <f>Bil!C76</f>
        <v>65</v>
      </c>
      <c r="C1041" s="58">
        <f>Bil!D76</f>
        <v>91051</v>
      </c>
      <c r="D1041" s="58">
        <f>Bil!E76</f>
        <v>143370</v>
      </c>
      <c r="E1041" s="58">
        <v>0</v>
      </c>
      <c r="F1041" s="58">
        <v>0</v>
      </c>
      <c r="G1041" s="59">
        <f t="shared" ref="G1041:G1104" si="34">B1041/1000*C1041+B1041/500*D1041</f>
        <v>24556.415000000001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91051</v>
      </c>
      <c r="D1043" s="58">
        <f>Bil!E78</f>
        <v>143370</v>
      </c>
      <c r="E1043" s="58">
        <v>0</v>
      </c>
      <c r="F1043" s="58">
        <v>0</v>
      </c>
      <c r="G1043" s="59">
        <f t="shared" si="34"/>
        <v>25311.997000000003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4220</v>
      </c>
      <c r="D1116" s="58">
        <f>Bil!E151</f>
        <v>2139</v>
      </c>
      <c r="E1116" s="58">
        <v>0</v>
      </c>
      <c r="F1116" s="58">
        <v>0</v>
      </c>
      <c r="G1116" s="59">
        <f t="shared" si="36"/>
        <v>1189.7200000000003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4220</v>
      </c>
      <c r="D1129" s="58">
        <f>Bil!E164</f>
        <v>2139</v>
      </c>
      <c r="E1129" s="58">
        <v>0</v>
      </c>
      <c r="F1129" s="58">
        <v>0</v>
      </c>
      <c r="G1129" s="59">
        <f t="shared" si="36"/>
        <v>1300.194</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215982</v>
      </c>
      <c r="D1134" s="58">
        <f>Bil!E169</f>
        <v>222585</v>
      </c>
      <c r="E1134" s="58">
        <v>0</v>
      </c>
      <c r="F1134" s="58">
        <v>0</v>
      </c>
      <c r="G1134" s="59">
        <f t="shared" si="36"/>
        <v>104462.016</v>
      </c>
      <c r="H1134" s="59">
        <f t="shared" si="35"/>
        <v>0</v>
      </c>
      <c r="I1134" s="60"/>
    </row>
    <row r="1135" spans="1:9" x14ac:dyDescent="0.2">
      <c r="A1135" s="57">
        <v>152</v>
      </c>
      <c r="B1135" s="58">
        <f>Bil!C170</f>
        <v>159</v>
      </c>
      <c r="C1135" s="58">
        <f>Bil!D170</f>
        <v>215982</v>
      </c>
      <c r="D1135" s="58">
        <f>Bil!E170</f>
        <v>222585</v>
      </c>
      <c r="E1135" s="58">
        <v>0</v>
      </c>
      <c r="F1135" s="58">
        <v>0</v>
      </c>
      <c r="G1135" s="59">
        <f t="shared" si="36"/>
        <v>105123.16800000001</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531992</v>
      </c>
      <c r="D1138" s="58">
        <f>Bil!E173</f>
        <v>632211</v>
      </c>
      <c r="E1138" s="58">
        <v>0</v>
      </c>
      <c r="F1138" s="58">
        <v>0</v>
      </c>
      <c r="G1138" s="59">
        <f t="shared" si="36"/>
        <v>291019.06799999997</v>
      </c>
      <c r="H1138" s="59">
        <f t="shared" si="35"/>
        <v>0</v>
      </c>
      <c r="I1138" s="60"/>
    </row>
    <row r="1139" spans="1:9" x14ac:dyDescent="0.2">
      <c r="A1139" s="57">
        <v>152</v>
      </c>
      <c r="B1139" s="58">
        <f>Bil!C174</f>
        <v>163</v>
      </c>
      <c r="C1139" s="58">
        <f>Bil!D174</f>
        <v>243775</v>
      </c>
      <c r="D1139" s="58">
        <f>Bil!E174</f>
        <v>224315</v>
      </c>
      <c r="E1139" s="58">
        <v>0</v>
      </c>
      <c r="F1139" s="58">
        <v>0</v>
      </c>
      <c r="G1139" s="59">
        <f t="shared" si="36"/>
        <v>112862.01500000001</v>
      </c>
      <c r="H1139" s="59">
        <f t="shared" si="35"/>
        <v>0</v>
      </c>
      <c r="I1139" s="60"/>
    </row>
    <row r="1140" spans="1:9" x14ac:dyDescent="0.2">
      <c r="A1140" s="57">
        <v>152</v>
      </c>
      <c r="B1140" s="58">
        <f>Bil!C175</f>
        <v>164</v>
      </c>
      <c r="C1140" s="58">
        <f>Bil!D175</f>
        <v>243775</v>
      </c>
      <c r="D1140" s="58">
        <f>Bil!E175</f>
        <v>224315</v>
      </c>
      <c r="E1140" s="58">
        <v>0</v>
      </c>
      <c r="F1140" s="58">
        <v>0</v>
      </c>
      <c r="G1140" s="59">
        <f t="shared" si="36"/>
        <v>113554.42000000001</v>
      </c>
      <c r="H1140" s="59">
        <f t="shared" si="35"/>
        <v>0</v>
      </c>
      <c r="I1140" s="60"/>
    </row>
    <row r="1141" spans="1:9" x14ac:dyDescent="0.2">
      <c r="A1141" s="57">
        <v>152</v>
      </c>
      <c r="B1141" s="58">
        <f>Bil!C176</f>
        <v>165</v>
      </c>
      <c r="C1141" s="58">
        <f>Bil!D176</f>
        <v>215982</v>
      </c>
      <c r="D1141" s="58">
        <f>Bil!E176</f>
        <v>222585</v>
      </c>
      <c r="E1141" s="58">
        <v>0</v>
      </c>
      <c r="F1141" s="58">
        <v>0</v>
      </c>
      <c r="G1141" s="59">
        <f t="shared" si="36"/>
        <v>109090.08</v>
      </c>
      <c r="H1141" s="59">
        <f t="shared" si="35"/>
        <v>0</v>
      </c>
      <c r="I1141" s="60"/>
    </row>
    <row r="1142" spans="1:9" x14ac:dyDescent="0.2">
      <c r="A1142" s="57">
        <v>152</v>
      </c>
      <c r="B1142" s="58">
        <f>Bil!C177</f>
        <v>166</v>
      </c>
      <c r="C1142" s="58">
        <f>Bil!D177</f>
        <v>27394</v>
      </c>
      <c r="D1142" s="58">
        <f>Bil!E177</f>
        <v>1730</v>
      </c>
      <c r="E1142" s="58">
        <v>0</v>
      </c>
      <c r="F1142" s="58">
        <v>0</v>
      </c>
      <c r="G1142" s="59">
        <f t="shared" si="36"/>
        <v>5121.7640000000001</v>
      </c>
      <c r="H1142" s="59">
        <f t="shared" si="35"/>
        <v>0</v>
      </c>
      <c r="I1142" s="60"/>
    </row>
    <row r="1143" spans="1:9" x14ac:dyDescent="0.2">
      <c r="A1143" s="57">
        <v>152</v>
      </c>
      <c r="B1143" s="58">
        <f>Bil!C178</f>
        <v>167</v>
      </c>
      <c r="C1143" s="58">
        <f>Bil!D178</f>
        <v>399</v>
      </c>
      <c r="D1143" s="58">
        <f>Bil!E178</f>
        <v>0</v>
      </c>
      <c r="E1143" s="58">
        <v>0</v>
      </c>
      <c r="F1143" s="58">
        <v>0</v>
      </c>
      <c r="G1143" s="59">
        <f t="shared" si="36"/>
        <v>66.63300000000001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399</v>
      </c>
      <c r="D1146" s="58">
        <f>Bil!E181</f>
        <v>0</v>
      </c>
      <c r="E1146" s="58">
        <v>0</v>
      </c>
      <c r="F1146" s="58">
        <v>0</v>
      </c>
      <c r="G1146" s="59">
        <f t="shared" si="36"/>
        <v>67.83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288217</v>
      </c>
      <c r="D1199" s="58">
        <f>Bil!E234</f>
        <v>407896</v>
      </c>
      <c r="E1199" s="58">
        <v>0</v>
      </c>
      <c r="F1199" s="58">
        <v>0</v>
      </c>
      <c r="G1199" s="59">
        <f t="shared" si="38"/>
        <v>246194.00700000001</v>
      </c>
      <c r="H1199" s="59">
        <f t="shared" si="37"/>
        <v>0</v>
      </c>
      <c r="I1199" s="60"/>
    </row>
    <row r="1200" spans="1:9" x14ac:dyDescent="0.2">
      <c r="A1200" s="57">
        <v>152</v>
      </c>
      <c r="B1200" s="58">
        <f>Bil!C235</f>
        <v>224</v>
      </c>
      <c r="C1200" s="58">
        <f>Bil!D235</f>
        <v>220737</v>
      </c>
      <c r="D1200" s="58">
        <f>Bil!E235</f>
        <v>264117</v>
      </c>
      <c r="E1200" s="58">
        <v>0</v>
      </c>
      <c r="F1200" s="58">
        <v>0</v>
      </c>
      <c r="G1200" s="59">
        <f t="shared" si="38"/>
        <v>167769.50400000002</v>
      </c>
      <c r="H1200" s="59">
        <f t="shared" si="37"/>
        <v>0</v>
      </c>
      <c r="I1200" s="60"/>
    </row>
    <row r="1201" spans="1:9" x14ac:dyDescent="0.2">
      <c r="A1201" s="57">
        <v>152</v>
      </c>
      <c r="B1201" s="58">
        <f>Bil!C236</f>
        <v>225</v>
      </c>
      <c r="C1201" s="58">
        <f>Bil!D236</f>
        <v>220737</v>
      </c>
      <c r="D1201" s="58">
        <f>Bil!E236</f>
        <v>264117</v>
      </c>
      <c r="E1201" s="58">
        <v>0</v>
      </c>
      <c r="F1201" s="58">
        <v>0</v>
      </c>
      <c r="G1201" s="59">
        <f t="shared" si="38"/>
        <v>168518.47500000001</v>
      </c>
      <c r="H1201" s="59">
        <f t="shared" si="37"/>
        <v>0</v>
      </c>
      <c r="I1201" s="60"/>
    </row>
    <row r="1202" spans="1:9" x14ac:dyDescent="0.2">
      <c r="A1202" s="57">
        <v>152</v>
      </c>
      <c r="B1202" s="58">
        <f>Bil!C237</f>
        <v>226</v>
      </c>
      <c r="C1202" s="58">
        <f>Bil!D237</f>
        <v>220737</v>
      </c>
      <c r="D1202" s="58">
        <f>Bil!E237</f>
        <v>264117</v>
      </c>
      <c r="E1202" s="58">
        <v>0</v>
      </c>
      <c r="F1202" s="58">
        <v>0</v>
      </c>
      <c r="G1202" s="59">
        <f t="shared" si="38"/>
        <v>169267.446</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63260</v>
      </c>
      <c r="D1208" s="58">
        <f>Bil!E243</f>
        <v>141640</v>
      </c>
      <c r="E1208" s="58">
        <v>0</v>
      </c>
      <c r="F1208" s="58">
        <v>0</v>
      </c>
      <c r="G1208" s="59">
        <f t="shared" si="38"/>
        <v>80397.280000000013</v>
      </c>
      <c r="H1208" s="59">
        <f t="shared" si="37"/>
        <v>0</v>
      </c>
      <c r="I1208" s="60"/>
    </row>
    <row r="1209" spans="1:9" x14ac:dyDescent="0.2">
      <c r="A1209" s="57">
        <v>152</v>
      </c>
      <c r="B1209" s="58">
        <f>Bil!C244</f>
        <v>233</v>
      </c>
      <c r="C1209" s="58">
        <f>Bil!D244</f>
        <v>0</v>
      </c>
      <c r="D1209" s="58">
        <f>Bil!E244</f>
        <v>141640</v>
      </c>
      <c r="E1209" s="58">
        <v>0</v>
      </c>
      <c r="F1209" s="58">
        <v>0</v>
      </c>
      <c r="G1209" s="59">
        <f t="shared" si="38"/>
        <v>66004.240000000005</v>
      </c>
      <c r="H1209" s="59">
        <f t="shared" si="37"/>
        <v>0</v>
      </c>
      <c r="I1209" s="60"/>
    </row>
    <row r="1210" spans="1:9" x14ac:dyDescent="0.2">
      <c r="A1210" s="57">
        <v>152</v>
      </c>
      <c r="B1210" s="58">
        <f>Bil!C245</f>
        <v>234</v>
      </c>
      <c r="C1210" s="58">
        <f>Bil!D245</f>
        <v>63260</v>
      </c>
      <c r="D1210" s="58">
        <f>Bil!E245</f>
        <v>0</v>
      </c>
      <c r="E1210" s="58">
        <v>0</v>
      </c>
      <c r="F1210" s="58">
        <v>0</v>
      </c>
      <c r="G1210" s="59">
        <f t="shared" si="38"/>
        <v>14802.84</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4220</v>
      </c>
      <c r="D1216" s="58">
        <f>Bil!E251</f>
        <v>2139</v>
      </c>
      <c r="E1216" s="58">
        <v>0</v>
      </c>
      <c r="F1216" s="58">
        <v>0</v>
      </c>
      <c r="G1216" s="59">
        <f t="shared" si="38"/>
        <v>2039.52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4220</v>
      </c>
      <c r="D1225" s="58">
        <f>Bil!E261</f>
        <v>2139</v>
      </c>
      <c r="E1225" s="58">
        <v>0</v>
      </c>
      <c r="F1225" s="58">
        <v>0</v>
      </c>
      <c r="G1225" s="59">
        <f t="shared" si="38"/>
        <v>2116.002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243776</v>
      </c>
      <c r="D1252" s="58">
        <f>Bil!E288</f>
        <v>224316</v>
      </c>
      <c r="E1252" s="58">
        <v>0</v>
      </c>
      <c r="F1252" s="58">
        <v>0</v>
      </c>
      <c r="G1252" s="59">
        <f t="shared" si="40"/>
        <v>191104.60800000001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3313484</v>
      </c>
      <c r="D1396" s="58">
        <f>RasF!E121</f>
        <v>3630421</v>
      </c>
      <c r="E1396" s="58">
        <v>0</v>
      </c>
      <c r="F1396" s="58">
        <v>0</v>
      </c>
      <c r="G1396" s="59">
        <f t="shared" si="44"/>
        <v>1163175.8599999999</v>
      </c>
      <c r="H1396" s="59">
        <f t="shared" si="43"/>
        <v>0</v>
      </c>
      <c r="I1396" s="60"/>
    </row>
    <row r="1397" spans="1:9" x14ac:dyDescent="0.2">
      <c r="A1397" s="57">
        <v>154</v>
      </c>
      <c r="B1397" s="58">
        <f>RasF!C122</f>
        <v>111</v>
      </c>
      <c r="C1397" s="58">
        <f>RasF!D122</f>
        <v>3227606</v>
      </c>
      <c r="D1397" s="58">
        <f>RasF!E122</f>
        <v>3548911</v>
      </c>
      <c r="E1397" s="58">
        <v>0</v>
      </c>
      <c r="F1397" s="58">
        <v>0</v>
      </c>
      <c r="G1397" s="59">
        <f t="shared" si="44"/>
        <v>1146122.5079999999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3227606</v>
      </c>
      <c r="D1399" s="58">
        <f>RasF!E124</f>
        <v>3548911</v>
      </c>
      <c r="E1399" s="58">
        <v>0</v>
      </c>
      <c r="F1399" s="58">
        <v>0</v>
      </c>
      <c r="G1399" s="59">
        <f t="shared" si="44"/>
        <v>1166773.3640000001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85878</v>
      </c>
      <c r="D1408" s="58">
        <f>RasF!E133</f>
        <v>81510</v>
      </c>
      <c r="E1408" s="58">
        <v>0</v>
      </c>
      <c r="F1408" s="58">
        <v>0</v>
      </c>
      <c r="G1408" s="59">
        <f t="shared" si="44"/>
        <v>30365.555999999997</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3313484</v>
      </c>
      <c r="D1423" s="67">
        <f>RasF!E148</f>
        <v>3630421</v>
      </c>
      <c r="E1423" s="67">
        <v>0</v>
      </c>
      <c r="F1423" s="67">
        <v>0</v>
      </c>
      <c r="G1423" s="68">
        <f t="shared" si="44"/>
        <v>1448682.662</v>
      </c>
      <c r="H1423" s="68">
        <f t="shared" si="45"/>
        <v>0</v>
      </c>
      <c r="I1423" s="69"/>
    </row>
    <row r="1424" spans="1:9" x14ac:dyDescent="0.2">
      <c r="A1424" s="62">
        <v>156</v>
      </c>
      <c r="B1424" s="63">
        <f>PVRIO!C12</f>
        <v>1</v>
      </c>
      <c r="C1424" s="70">
        <f>PVRIO!D12</f>
        <v>311</v>
      </c>
      <c r="D1424" s="70">
        <f>PVRIO!E12</f>
        <v>0</v>
      </c>
      <c r="E1424" s="70">
        <v>0</v>
      </c>
      <c r="F1424" s="70">
        <v>0</v>
      </c>
      <c r="G1424" s="64">
        <f t="shared" si="44"/>
        <v>0.311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311</v>
      </c>
      <c r="D1441" s="61">
        <f>PVRIO!E29</f>
        <v>0</v>
      </c>
      <c r="E1441" s="61">
        <v>0</v>
      </c>
      <c r="F1441" s="61">
        <v>0</v>
      </c>
      <c r="G1441" s="59">
        <f t="shared" si="46"/>
        <v>5.5979999999999999</v>
      </c>
      <c r="H1441" s="59">
        <f t="shared" si="45"/>
        <v>0</v>
      </c>
      <c r="I1441" s="60">
        <v>0</v>
      </c>
    </row>
    <row r="1442" spans="1:9" x14ac:dyDescent="0.2">
      <c r="A1442" s="57">
        <v>156</v>
      </c>
      <c r="B1442" s="58">
        <f>PVRIO!C30</f>
        <v>19</v>
      </c>
      <c r="C1442" s="61">
        <f>PVRIO!D30</f>
        <v>311</v>
      </c>
      <c r="D1442" s="61">
        <f>PVRIO!E30</f>
        <v>0</v>
      </c>
      <c r="E1442" s="61">
        <v>0</v>
      </c>
      <c r="F1442" s="61">
        <v>0</v>
      </c>
      <c r="G1442" s="59">
        <f t="shared" si="46"/>
        <v>5.9089999999999998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311</v>
      </c>
      <c r="D1444" s="61">
        <f>PVRIO!E32</f>
        <v>0</v>
      </c>
      <c r="E1444" s="61">
        <v>0</v>
      </c>
      <c r="F1444" s="61">
        <v>0</v>
      </c>
      <c r="G1444" s="59">
        <f t="shared" si="46"/>
        <v>6.5310000000000006</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244175</v>
      </c>
      <c r="D1468" s="70"/>
      <c r="E1468" s="70">
        <v>0</v>
      </c>
      <c r="F1468" s="70">
        <v>0</v>
      </c>
      <c r="G1468" s="64">
        <f t="shared" ref="G1468:G1499" si="51">B1468/1000*C1468</f>
        <v>244.17500000000001</v>
      </c>
      <c r="H1468" s="64">
        <f t="shared" ref="H1468:H1499" si="52">ABS(C1468-ROUND(C1468,0))</f>
        <v>0</v>
      </c>
      <c r="I1468" s="65"/>
    </row>
    <row r="1469" spans="1:9" x14ac:dyDescent="0.2">
      <c r="A1469" s="73">
        <v>159</v>
      </c>
      <c r="B1469" s="61">
        <f>Obv!C13</f>
        <v>2</v>
      </c>
      <c r="C1469" s="61">
        <f>Obv!D13</f>
        <v>224314</v>
      </c>
      <c r="D1469" s="61">
        <v>0</v>
      </c>
      <c r="E1469" s="61">
        <v>0</v>
      </c>
      <c r="F1469" s="61">
        <v>0</v>
      </c>
      <c r="G1469" s="59">
        <f t="shared" si="51"/>
        <v>448.62799999999999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224314</v>
      </c>
      <c r="D1471" s="61">
        <v>0</v>
      </c>
      <c r="E1471" s="61">
        <v>0</v>
      </c>
      <c r="F1471" s="61">
        <v>0</v>
      </c>
      <c r="G1471" s="59">
        <f t="shared" si="51"/>
        <v>897.25599999999997</v>
      </c>
      <c r="H1471" s="59">
        <f t="shared" si="52"/>
        <v>0</v>
      </c>
      <c r="I1471" s="60"/>
    </row>
    <row r="1472" spans="1:9" x14ac:dyDescent="0.2">
      <c r="A1472" s="73">
        <v>159</v>
      </c>
      <c r="B1472" s="61">
        <f>Obv!C16</f>
        <v>5</v>
      </c>
      <c r="C1472" s="61">
        <f>Obv!D16</f>
        <v>222585</v>
      </c>
      <c r="D1472" s="61">
        <v>0</v>
      </c>
      <c r="E1472" s="61">
        <v>0</v>
      </c>
      <c r="F1472" s="61">
        <v>0</v>
      </c>
      <c r="G1472" s="59">
        <f t="shared" si="51"/>
        <v>1112.925</v>
      </c>
      <c r="H1472" s="59">
        <f t="shared" si="52"/>
        <v>0</v>
      </c>
      <c r="I1472" s="60"/>
    </row>
    <row r="1473" spans="1:9" x14ac:dyDescent="0.2">
      <c r="A1473" s="73">
        <v>159</v>
      </c>
      <c r="B1473" s="61">
        <f>Obv!C17</f>
        <v>6</v>
      </c>
      <c r="C1473" s="61">
        <f>Obv!D17</f>
        <v>1729</v>
      </c>
      <c r="D1473" s="61">
        <v>0</v>
      </c>
      <c r="E1473" s="61">
        <v>0</v>
      </c>
      <c r="F1473" s="61">
        <v>0</v>
      </c>
      <c r="G1473" s="59">
        <f t="shared" si="51"/>
        <v>10.374000000000001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244175</v>
      </c>
      <c r="D1486" s="61">
        <v>0</v>
      </c>
      <c r="E1486" s="61">
        <v>0</v>
      </c>
      <c r="F1486" s="61">
        <v>0</v>
      </c>
      <c r="G1486" s="59">
        <f t="shared" si="51"/>
        <v>4639.3249999999998</v>
      </c>
      <c r="H1486" s="59">
        <f t="shared" si="52"/>
        <v>0</v>
      </c>
      <c r="I1486" s="60"/>
    </row>
    <row r="1487" spans="1:9" x14ac:dyDescent="0.2">
      <c r="A1487" s="73">
        <v>159</v>
      </c>
      <c r="B1487" s="61">
        <f>Obv!C31</f>
        <v>20</v>
      </c>
      <c r="C1487" s="61">
        <f>Obv!D31</f>
        <v>244175</v>
      </c>
      <c r="D1487" s="61">
        <v>0</v>
      </c>
      <c r="E1487" s="61">
        <v>0</v>
      </c>
      <c r="F1487" s="61">
        <v>0</v>
      </c>
      <c r="G1487" s="59">
        <f t="shared" si="51"/>
        <v>4883.5</v>
      </c>
      <c r="H1487" s="59">
        <f t="shared" si="52"/>
        <v>0</v>
      </c>
      <c r="I1487" s="60"/>
    </row>
    <row r="1488" spans="1:9" x14ac:dyDescent="0.2">
      <c r="A1488" s="73">
        <v>159</v>
      </c>
      <c r="B1488" s="61">
        <f>Obv!C32</f>
        <v>21</v>
      </c>
      <c r="C1488" s="61">
        <f>Obv!D32</f>
        <v>0</v>
      </c>
      <c r="D1488" s="61">
        <v>0</v>
      </c>
      <c r="E1488" s="61">
        <v>0</v>
      </c>
      <c r="F1488" s="61">
        <v>0</v>
      </c>
      <c r="G1488" s="59">
        <f t="shared" si="51"/>
        <v>0</v>
      </c>
      <c r="H1488" s="59">
        <f t="shared" si="52"/>
        <v>0</v>
      </c>
      <c r="I1488" s="60"/>
    </row>
    <row r="1489" spans="1:9" x14ac:dyDescent="0.2">
      <c r="A1489" s="73">
        <v>159</v>
      </c>
      <c r="B1489" s="61">
        <f>Obv!C33</f>
        <v>22</v>
      </c>
      <c r="C1489" s="61">
        <f>Obv!D33</f>
        <v>0</v>
      </c>
      <c r="D1489" s="61">
        <v>0</v>
      </c>
      <c r="E1489" s="61">
        <v>0</v>
      </c>
      <c r="F1489" s="61">
        <v>0</v>
      </c>
      <c r="G1489" s="59">
        <f t="shared" si="51"/>
        <v>0</v>
      </c>
      <c r="H1489" s="59">
        <f t="shared" si="52"/>
        <v>0</v>
      </c>
      <c r="I1489" s="60"/>
    </row>
    <row r="1490" spans="1:9" x14ac:dyDescent="0.2">
      <c r="A1490" s="73">
        <v>159</v>
      </c>
      <c r="B1490" s="61">
        <f>Obv!C34</f>
        <v>23</v>
      </c>
      <c r="C1490" s="61">
        <f>Obv!D34</f>
        <v>0</v>
      </c>
      <c r="D1490" s="61">
        <v>0</v>
      </c>
      <c r="E1490" s="61">
        <v>0</v>
      </c>
      <c r="F1490" s="61">
        <v>0</v>
      </c>
      <c r="G1490" s="59">
        <f t="shared" si="51"/>
        <v>0</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224314</v>
      </c>
      <c r="D1503" s="61">
        <v>0</v>
      </c>
      <c r="E1503" s="61">
        <v>0</v>
      </c>
      <c r="F1503" s="61">
        <v>0</v>
      </c>
      <c r="G1503" s="59">
        <f t="shared" si="53"/>
        <v>8075.3039999999992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224314</v>
      </c>
      <c r="D1557" s="61">
        <v>0</v>
      </c>
      <c r="E1557" s="61">
        <v>0</v>
      </c>
      <c r="F1557" s="61">
        <v>0</v>
      </c>
      <c r="G1557" s="59">
        <f t="shared" si="55"/>
        <v>20188.259999999998</v>
      </c>
      <c r="H1557" s="59">
        <f t="shared" si="56"/>
        <v>0</v>
      </c>
      <c r="I1557" s="60"/>
    </row>
    <row r="1558" spans="1:9" x14ac:dyDescent="0.2">
      <c r="A1558" s="73">
        <v>159</v>
      </c>
      <c r="B1558" s="61">
        <f>Obv!C102</f>
        <v>91</v>
      </c>
      <c r="C1558" s="61">
        <f>Obv!D102</f>
        <v>224314</v>
      </c>
      <c r="D1558" s="61">
        <v>0</v>
      </c>
      <c r="E1558" s="61">
        <v>0</v>
      </c>
      <c r="F1558" s="61">
        <v>0</v>
      </c>
      <c r="G1558" s="59">
        <f t="shared" si="55"/>
        <v>20412.574000000001</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A25" sqref="A25:A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10</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9642</v>
      </c>
      <c r="C6" s="12"/>
      <c r="D6" s="401" t="s">
        <v>3128</v>
      </c>
      <c r="E6" s="402"/>
      <c r="F6" s="15" t="s">
        <v>237</v>
      </c>
      <c r="G6" s="12"/>
      <c r="H6" s="12"/>
      <c r="I6" s="12"/>
      <c r="J6" s="409">
        <f>SUM(Skriveni!G2:G1561)</f>
        <v>62282731.079000004</v>
      </c>
      <c r="K6" s="409"/>
    </row>
    <row r="7" spans="1:11" ht="3" customHeight="1" x14ac:dyDescent="0.2">
      <c r="A7" s="12"/>
      <c r="B7" s="12"/>
      <c r="C7" s="12"/>
      <c r="D7" s="12"/>
      <c r="E7" s="12"/>
      <c r="F7" s="12"/>
      <c r="G7" s="12"/>
      <c r="H7" s="12"/>
      <c r="I7" s="12"/>
      <c r="J7" s="12"/>
      <c r="K7" s="12"/>
    </row>
    <row r="8" spans="1:11" ht="15" customHeight="1" x14ac:dyDescent="0.2">
      <c r="A8" s="22" t="s">
        <v>3125</v>
      </c>
      <c r="B8" s="27">
        <v>3106691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33514</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36738916791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266</v>
      </c>
      <c r="C22" s="351" t="str">
        <f>IF(B22&gt;0, "Županija: " &amp; LOOKUP(H2,A83:A103,B83:B103) &amp; ", grad/općina: " &amp; LOOKUP(B22,A107:A663,B107:B663),"Šifra grada/općine nije upisana")</f>
        <v>Županija: VIROVITIČKO-PODRAVSKA, grad/općina: MIKLEUŠ</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4299</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3395092</v>
      </c>
      <c r="K39" s="114">
        <f>PRRAS!E12</f>
        <v>3711931</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3296652</v>
      </c>
      <c r="K40" s="117">
        <f>PRRAS!E159</f>
        <v>3538467</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63260</v>
      </c>
      <c r="K41" s="117">
        <f>PRRAS!E648</f>
        <v>141641</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220738</v>
      </c>
      <c r="K43" s="114">
        <f>Bil!E13</f>
        <v>264117</v>
      </c>
    </row>
    <row r="44" spans="1:11" ht="12.95" customHeight="1" x14ac:dyDescent="0.2">
      <c r="A44" s="363"/>
      <c r="B44" s="366" t="str">
        <f>Bil!B74</f>
        <v>Financijska imovina (AOP 064+073+081+112+128+140+157+158)</v>
      </c>
      <c r="C44" s="367"/>
      <c r="D44" s="367"/>
      <c r="E44" s="367"/>
      <c r="F44" s="367"/>
      <c r="G44" s="367"/>
      <c r="H44" s="367"/>
      <c r="I44" s="115">
        <f>Bil!C74</f>
        <v>63</v>
      </c>
      <c r="J44" s="116">
        <f>Bil!D74</f>
        <v>311253</v>
      </c>
      <c r="K44" s="117">
        <f>Bil!E74</f>
        <v>368094</v>
      </c>
    </row>
    <row r="45" spans="1:11" ht="12.95" customHeight="1" x14ac:dyDescent="0.2">
      <c r="A45" s="363"/>
      <c r="B45" s="366" t="str">
        <f>Bil!B174</f>
        <v xml:space="preserve">Obveze (AOP 164+175+176+192+220) </v>
      </c>
      <c r="C45" s="367"/>
      <c r="D45" s="367"/>
      <c r="E45" s="367"/>
      <c r="F45" s="367"/>
      <c r="G45" s="367"/>
      <c r="H45" s="367"/>
      <c r="I45" s="115">
        <f>Bil!C174</f>
        <v>163</v>
      </c>
      <c r="J45" s="116">
        <f>Bil!D174</f>
        <v>243775</v>
      </c>
      <c r="K45" s="117">
        <f>Bil!E174</f>
        <v>224315</v>
      </c>
    </row>
    <row r="46" spans="1:11" ht="12.95" customHeight="1" x14ac:dyDescent="0.2">
      <c r="A46" s="364"/>
      <c r="B46" s="369" t="str">
        <f>Bil!B234</f>
        <v>Vlastiti izvori (224 + 232 - 236 + 240 do 242)</v>
      </c>
      <c r="C46" s="370"/>
      <c r="D46" s="370"/>
      <c r="E46" s="370"/>
      <c r="F46" s="370"/>
      <c r="G46" s="370"/>
      <c r="H46" s="370"/>
      <c r="I46" s="118">
        <f>Bil!C234</f>
        <v>223</v>
      </c>
      <c r="J46" s="119">
        <f>Bil!D234</f>
        <v>288217</v>
      </c>
      <c r="K46" s="120">
        <f>Bil!E234</f>
        <v>407896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3313484</v>
      </c>
      <c r="K50" s="117">
        <f>RasF!E121</f>
        <v>3630421</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3313484</v>
      </c>
      <c r="K51" s="120">
        <f>RasF!E148</f>
        <v>3630421</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311</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311</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244175</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224314</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224314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83" activePane="bottomLeft" state="frozen"/>
      <selection pane="bottomLeft" activeCell="E506" sqref="E50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09642</v>
      </c>
      <c r="C4" s="429"/>
      <c r="D4" s="429"/>
      <c r="E4" s="430">
        <f>SUM(Skriveni!G2:G976)</f>
        <v>55033014.681000017</v>
      </c>
      <c r="F4" s="431"/>
    </row>
    <row r="5" spans="1:7" s="23" customFormat="1" ht="15" customHeight="1" x14ac:dyDescent="0.2">
      <c r="B5" s="428" t="str">
        <f>"Naziv: "&amp;IF(RefStr!B10&lt;&gt;"",RefStr!B10,"_______________________________________")</f>
        <v>Naziv: OSNOVNA ŠKOLA MIKLEUŠ</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3395092</v>
      </c>
      <c r="E12" s="147">
        <f>E13+E50+E56+E85+E116+E134+E141+E147</f>
        <v>3711931</v>
      </c>
      <c r="F12" s="148">
        <f>IF(D12&lt;&gt;0,IF(E12/D12&gt;=100,"&gt;&gt;100",E12/D12*100),"-")</f>
        <v>109.33226551739983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2731347</v>
      </c>
      <c r="E56" s="147">
        <f>E57+E60+E65+E68+E71+E74+E77+E80</f>
        <v>2910545</v>
      </c>
      <c r="F56" s="150">
        <f t="shared" si="0"/>
        <v>106.56079216591667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3519</v>
      </c>
      <c r="E65" s="147">
        <f>SUM(E66:E67)</f>
        <v>5000</v>
      </c>
      <c r="F65" s="150">
        <f t="shared" si="0"/>
        <v>142.08581983518044</v>
      </c>
    </row>
    <row r="66" spans="1:6" s="8" customFormat="1" x14ac:dyDescent="0.2">
      <c r="A66" s="145">
        <v>6331</v>
      </c>
      <c r="B66" s="146" t="s">
        <v>3697</v>
      </c>
      <c r="C66" s="345">
        <v>55</v>
      </c>
      <c r="D66" s="149">
        <v>3519</v>
      </c>
      <c r="E66" s="149"/>
      <c r="F66" s="148">
        <f t="shared" si="0"/>
        <v>0</v>
      </c>
    </row>
    <row r="67" spans="1:6" s="8" customFormat="1" x14ac:dyDescent="0.2">
      <c r="A67" s="145">
        <v>6332</v>
      </c>
      <c r="B67" s="146" t="s">
        <v>3698</v>
      </c>
      <c r="C67" s="345">
        <v>56</v>
      </c>
      <c r="D67" s="149"/>
      <c r="E67" s="149">
        <v>5000</v>
      </c>
      <c r="F67" s="148" t="str">
        <f t="shared" si="0"/>
        <v>-</v>
      </c>
    </row>
    <row r="68" spans="1:6" s="8" customFormat="1" x14ac:dyDescent="0.2">
      <c r="A68" s="145">
        <v>634</v>
      </c>
      <c r="B68" s="146" t="s">
        <v>916</v>
      </c>
      <c r="C68" s="345">
        <v>57</v>
      </c>
      <c r="D68" s="147">
        <f>SUM(D69:D70)</f>
        <v>0</v>
      </c>
      <c r="E68" s="147">
        <f>SUM(E69:E70)</f>
        <v>7314</v>
      </c>
      <c r="F68" s="150" t="str">
        <f t="shared" si="0"/>
        <v>-</v>
      </c>
    </row>
    <row r="69" spans="1:6" s="8" customFormat="1" x14ac:dyDescent="0.2">
      <c r="A69" s="145">
        <v>6341</v>
      </c>
      <c r="B69" s="146" t="s">
        <v>3699</v>
      </c>
      <c r="C69" s="345">
        <v>58</v>
      </c>
      <c r="D69" s="149"/>
      <c r="E69" s="149">
        <v>7314</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2727828</v>
      </c>
      <c r="E74" s="147">
        <f>SUM(E75:E76)</f>
        <v>2725877</v>
      </c>
      <c r="F74" s="150">
        <f t="shared" si="0"/>
        <v>99.928477895233868</v>
      </c>
    </row>
    <row r="75" spans="1:6" s="8" customFormat="1" x14ac:dyDescent="0.2">
      <c r="A75" s="145" t="s">
        <v>1142</v>
      </c>
      <c r="B75" s="146" t="s">
        <v>3980</v>
      </c>
      <c r="C75" s="345">
        <v>64</v>
      </c>
      <c r="D75" s="149">
        <v>2673828</v>
      </c>
      <c r="E75" s="149">
        <v>2723877</v>
      </c>
      <c r="F75" s="148">
        <f t="shared" si="0"/>
        <v>101.87181075222489</v>
      </c>
    </row>
    <row r="76" spans="1:6" s="8" customFormat="1" x14ac:dyDescent="0.2">
      <c r="A76" s="145" t="s">
        <v>3981</v>
      </c>
      <c r="B76" s="146" t="s">
        <v>3982</v>
      </c>
      <c r="C76" s="345">
        <v>65</v>
      </c>
      <c r="D76" s="149">
        <v>54000</v>
      </c>
      <c r="E76" s="149">
        <v>2000</v>
      </c>
      <c r="F76" s="148">
        <f t="shared" si="0"/>
        <v>3.7037037037037033</v>
      </c>
    </row>
    <row r="77" spans="1:6" s="8" customFormat="1" x14ac:dyDescent="0.2">
      <c r="A77" s="145" t="s">
        <v>3983</v>
      </c>
      <c r="B77" s="146" t="s">
        <v>919</v>
      </c>
      <c r="C77" s="345">
        <v>66</v>
      </c>
      <c r="D77" s="147">
        <f>SUM(D78:D79)</f>
        <v>0</v>
      </c>
      <c r="E77" s="147">
        <f>SUM(E78:E79)</f>
        <v>172354</v>
      </c>
      <c r="F77" s="150" t="str">
        <f t="shared" si="0"/>
        <v>-</v>
      </c>
    </row>
    <row r="78" spans="1:6" s="8" customFormat="1" x14ac:dyDescent="0.2">
      <c r="A78" s="145" t="s">
        <v>3984</v>
      </c>
      <c r="B78" s="146" t="s">
        <v>920</v>
      </c>
      <c r="C78" s="345">
        <v>67</v>
      </c>
      <c r="D78" s="149"/>
      <c r="E78" s="149">
        <v>172354</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2</v>
      </c>
      <c r="F85" s="150" t="str">
        <f t="shared" si="1"/>
        <v>-</v>
      </c>
    </row>
    <row r="86" spans="1:6" s="8" customFormat="1" x14ac:dyDescent="0.2">
      <c r="A86" s="145">
        <v>641</v>
      </c>
      <c r="B86" s="146" t="s">
        <v>929</v>
      </c>
      <c r="C86" s="345">
        <v>75</v>
      </c>
      <c r="D86" s="147">
        <f>SUM(D87:D93)</f>
        <v>0</v>
      </c>
      <c r="E86" s="147">
        <f>SUM(E87:E93)</f>
        <v>2</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v>2</v>
      </c>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107670</v>
      </c>
      <c r="E116" s="147">
        <f>E117+E122+E130</f>
        <v>92115</v>
      </c>
      <c r="F116" s="150">
        <f t="shared" si="1"/>
        <v>85.553078852047932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107670</v>
      </c>
      <c r="E122" s="147">
        <f>SUM(E123:E129)</f>
        <v>92115</v>
      </c>
      <c r="F122" s="150">
        <f t="shared" si="1"/>
        <v>85.553078852047932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107670</v>
      </c>
      <c r="E127" s="149">
        <v>92115</v>
      </c>
      <c r="F127" s="148">
        <f t="shared" si="1"/>
        <v>85.553078852047932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39170</v>
      </c>
      <c r="E134" s="147">
        <f>E135+E138</f>
        <v>35809</v>
      </c>
      <c r="F134" s="150">
        <f t="shared" si="1"/>
        <v>91.419453663517999</v>
      </c>
    </row>
    <row r="135" spans="1:6" s="8" customFormat="1" x14ac:dyDescent="0.2">
      <c r="A135" s="145">
        <v>661</v>
      </c>
      <c r="B135" s="146" t="s">
        <v>425</v>
      </c>
      <c r="C135" s="345">
        <v>124</v>
      </c>
      <c r="D135" s="147">
        <f>SUM(D136:D137)</f>
        <v>26470</v>
      </c>
      <c r="E135" s="147">
        <f>SUM(E136:E137)</f>
        <v>29190</v>
      </c>
      <c r="F135" s="150">
        <f t="shared" si="1"/>
        <v>110.27578390630903</v>
      </c>
    </row>
    <row r="136" spans="1:6" s="8" customFormat="1" x14ac:dyDescent="0.2">
      <c r="A136" s="145">
        <v>6614</v>
      </c>
      <c r="B136" s="146" t="s">
        <v>3893</v>
      </c>
      <c r="C136" s="345">
        <v>125</v>
      </c>
      <c r="D136" s="149"/>
      <c r="E136" s="149">
        <v>2150</v>
      </c>
      <c r="F136" s="148" t="str">
        <f t="shared" si="1"/>
        <v>-</v>
      </c>
    </row>
    <row r="137" spans="1:6" s="8" customFormat="1" x14ac:dyDescent="0.2">
      <c r="A137" s="145">
        <v>6615</v>
      </c>
      <c r="B137" s="146" t="s">
        <v>3894</v>
      </c>
      <c r="C137" s="345">
        <v>126</v>
      </c>
      <c r="D137" s="149">
        <v>26470</v>
      </c>
      <c r="E137" s="149">
        <v>27040</v>
      </c>
      <c r="F137" s="148">
        <f t="shared" si="1"/>
        <v>102.15338118624859</v>
      </c>
    </row>
    <row r="138" spans="1:6" s="8" customFormat="1" x14ac:dyDescent="0.2">
      <c r="A138" s="145">
        <v>663</v>
      </c>
      <c r="B138" s="151" t="s">
        <v>426</v>
      </c>
      <c r="C138" s="345">
        <v>127</v>
      </c>
      <c r="D138" s="147">
        <f>SUM(D139:D140)</f>
        <v>12700</v>
      </c>
      <c r="E138" s="147">
        <f>SUM(E139:E140)</f>
        <v>6619</v>
      </c>
      <c r="F138" s="150">
        <f t="shared" si="1"/>
        <v>52.118110236220474</v>
      </c>
    </row>
    <row r="139" spans="1:6" s="8" customFormat="1" x14ac:dyDescent="0.2">
      <c r="A139" s="145">
        <v>6631</v>
      </c>
      <c r="B139" s="146" t="s">
        <v>1502</v>
      </c>
      <c r="C139" s="345">
        <v>128</v>
      </c>
      <c r="D139" s="149">
        <v>12700</v>
      </c>
      <c r="E139" s="149">
        <v>6619</v>
      </c>
      <c r="F139" s="148">
        <f t="shared" si="1"/>
        <v>52.118110236220474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516905</v>
      </c>
      <c r="E141" s="147">
        <f>E142+E146</f>
        <v>673460</v>
      </c>
      <c r="F141" s="150">
        <f t="shared" si="1"/>
        <v>130.28699664348383</v>
      </c>
    </row>
    <row r="142" spans="1:6" s="8" customFormat="1" ht="24" x14ac:dyDescent="0.2">
      <c r="A142" s="145">
        <v>671</v>
      </c>
      <c r="B142" s="154" t="s">
        <v>1672</v>
      </c>
      <c r="C142" s="345">
        <v>131</v>
      </c>
      <c r="D142" s="147">
        <f>SUM(D143:D145)</f>
        <v>516905</v>
      </c>
      <c r="E142" s="147">
        <f>SUM(E143:E145)</f>
        <v>673460</v>
      </c>
      <c r="F142" s="150">
        <f t="shared" ref="F142:F205" si="2">IF(D142&lt;&gt;0,IF(E142/D142&gt;=100,"&gt;&gt;100",E142/D142*100),"-")</f>
        <v>130.28699664348383</v>
      </c>
    </row>
    <row r="143" spans="1:6" s="8" customFormat="1" x14ac:dyDescent="0.2">
      <c r="A143" s="145">
        <v>6711</v>
      </c>
      <c r="B143" s="146" t="s">
        <v>3582</v>
      </c>
      <c r="C143" s="345">
        <v>132</v>
      </c>
      <c r="D143" s="149">
        <v>516905</v>
      </c>
      <c r="E143" s="149">
        <v>673460</v>
      </c>
      <c r="F143" s="148">
        <f t="shared" si="2"/>
        <v>130.28699664348383</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3296652</v>
      </c>
      <c r="E159" s="147">
        <f>E160+E171+E204+E223+E232+E257+E268</f>
        <v>3538467</v>
      </c>
      <c r="F159" s="150">
        <f t="shared" si="2"/>
        <v>107.33516913523174</v>
      </c>
    </row>
    <row r="160" spans="1:6" s="8" customFormat="1" x14ac:dyDescent="0.2">
      <c r="A160" s="145">
        <v>31</v>
      </c>
      <c r="B160" s="146" t="s">
        <v>431</v>
      </c>
      <c r="C160" s="345">
        <v>149</v>
      </c>
      <c r="D160" s="147">
        <f>D161+D166+D167</f>
        <v>2527048</v>
      </c>
      <c r="E160" s="147">
        <f>E161+E166+E167</f>
        <v>2610604</v>
      </c>
      <c r="F160" s="150">
        <f t="shared" si="2"/>
        <v>103.30646667574182</v>
      </c>
    </row>
    <row r="161" spans="1:6" s="8" customFormat="1" x14ac:dyDescent="0.2">
      <c r="A161" s="145">
        <v>311</v>
      </c>
      <c r="B161" s="146" t="s">
        <v>432</v>
      </c>
      <c r="C161" s="345">
        <v>150</v>
      </c>
      <c r="D161" s="147">
        <f>SUM(D162:D165)</f>
        <v>2058198</v>
      </c>
      <c r="E161" s="147">
        <f>SUM(E162:E165)</f>
        <v>2146549</v>
      </c>
      <c r="F161" s="150">
        <f t="shared" si="2"/>
        <v>104.29263851194104</v>
      </c>
    </row>
    <row r="162" spans="1:6" s="8" customFormat="1" x14ac:dyDescent="0.2">
      <c r="A162" s="145">
        <v>3111</v>
      </c>
      <c r="B162" s="146" t="s">
        <v>385</v>
      </c>
      <c r="C162" s="345">
        <v>151</v>
      </c>
      <c r="D162" s="149">
        <v>2056758</v>
      </c>
      <c r="E162" s="149">
        <v>2139204</v>
      </c>
      <c r="F162" s="148">
        <f t="shared" si="2"/>
        <v>104.00854159799063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1440</v>
      </c>
      <c r="E164" s="149">
        <v>7345</v>
      </c>
      <c r="F164" s="148">
        <f t="shared" si="2"/>
        <v>510.06944444444446</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114044</v>
      </c>
      <c r="E166" s="149">
        <v>93467</v>
      </c>
      <c r="F166" s="148">
        <f t="shared" si="2"/>
        <v>81.956963978815196</v>
      </c>
    </row>
    <row r="167" spans="1:6" s="8" customFormat="1" x14ac:dyDescent="0.2">
      <c r="A167" s="145">
        <v>313</v>
      </c>
      <c r="B167" s="146" t="s">
        <v>2853</v>
      </c>
      <c r="C167" s="345">
        <v>156</v>
      </c>
      <c r="D167" s="147">
        <f>SUM(D168:D170)</f>
        <v>354806</v>
      </c>
      <c r="E167" s="147">
        <f>SUM(E168:E170)</f>
        <v>370588</v>
      </c>
      <c r="F167" s="150">
        <f t="shared" si="2"/>
        <v>104.44806457613456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319750</v>
      </c>
      <c r="E169" s="149">
        <v>333960</v>
      </c>
      <c r="F169" s="148">
        <f t="shared" si="2"/>
        <v>104.44409695074278</v>
      </c>
    </row>
    <row r="170" spans="1:6" s="8" customFormat="1" x14ac:dyDescent="0.2">
      <c r="A170" s="145">
        <v>3133</v>
      </c>
      <c r="B170" s="146" t="s">
        <v>264</v>
      </c>
      <c r="C170" s="345">
        <v>159</v>
      </c>
      <c r="D170" s="149">
        <v>35056</v>
      </c>
      <c r="E170" s="149">
        <v>36628</v>
      </c>
      <c r="F170" s="148">
        <f t="shared" si="2"/>
        <v>104.48425376540393</v>
      </c>
    </row>
    <row r="171" spans="1:6" s="8" customFormat="1" x14ac:dyDescent="0.2">
      <c r="A171" s="145">
        <v>32</v>
      </c>
      <c r="B171" s="146" t="s">
        <v>433</v>
      </c>
      <c r="C171" s="345">
        <v>160</v>
      </c>
      <c r="D171" s="147">
        <f>D172+D177+D185+D195+D196</f>
        <v>767319</v>
      </c>
      <c r="E171" s="147">
        <f>E172+E177+E185+E195+E196</f>
        <v>925893</v>
      </c>
      <c r="F171" s="150">
        <f t="shared" si="2"/>
        <v>120.66598116298437</v>
      </c>
    </row>
    <row r="172" spans="1:6" s="8" customFormat="1" x14ac:dyDescent="0.2">
      <c r="A172" s="145">
        <v>321</v>
      </c>
      <c r="B172" s="146" t="s">
        <v>3359</v>
      </c>
      <c r="C172" s="345">
        <v>161</v>
      </c>
      <c r="D172" s="147">
        <f>SUM(D173:D176)</f>
        <v>116233</v>
      </c>
      <c r="E172" s="147">
        <f>SUM(E173:E176)</f>
        <v>163732</v>
      </c>
      <c r="F172" s="150">
        <f t="shared" si="2"/>
        <v>140.8653308440804</v>
      </c>
    </row>
    <row r="173" spans="1:6" s="8" customFormat="1" x14ac:dyDescent="0.2">
      <c r="A173" s="145">
        <v>3211</v>
      </c>
      <c r="B173" s="146" t="s">
        <v>3243</v>
      </c>
      <c r="C173" s="345">
        <v>162</v>
      </c>
      <c r="D173" s="149">
        <v>12648</v>
      </c>
      <c r="E173" s="149">
        <v>43663</v>
      </c>
      <c r="F173" s="148">
        <f t="shared" si="2"/>
        <v>345.21663504111319</v>
      </c>
    </row>
    <row r="174" spans="1:6" s="8" customFormat="1" x14ac:dyDescent="0.2">
      <c r="A174" s="145">
        <v>3212</v>
      </c>
      <c r="B174" s="146" t="s">
        <v>108</v>
      </c>
      <c r="C174" s="345">
        <v>163</v>
      </c>
      <c r="D174" s="149">
        <v>103345</v>
      </c>
      <c r="E174" s="149">
        <v>118743</v>
      </c>
      <c r="F174" s="148">
        <f t="shared" si="2"/>
        <v>114.89960810876192</v>
      </c>
    </row>
    <row r="175" spans="1:6" s="8" customFormat="1" x14ac:dyDescent="0.2">
      <c r="A175" s="145">
        <v>3213</v>
      </c>
      <c r="B175" s="146" t="s">
        <v>2999</v>
      </c>
      <c r="C175" s="345">
        <v>164</v>
      </c>
      <c r="D175" s="149">
        <v>240</v>
      </c>
      <c r="E175" s="149">
        <v>1326</v>
      </c>
      <c r="F175" s="148">
        <f t="shared" si="2"/>
        <v>552.5</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245564</v>
      </c>
      <c r="E177" s="147">
        <f>SUM(E178:E184)</f>
        <v>244769</v>
      </c>
      <c r="F177" s="150">
        <f t="shared" si="2"/>
        <v>99.676255477187212</v>
      </c>
    </row>
    <row r="178" spans="1:6" s="8" customFormat="1" x14ac:dyDescent="0.2">
      <c r="A178" s="145">
        <v>3221</v>
      </c>
      <c r="B178" s="146" t="s">
        <v>3000</v>
      </c>
      <c r="C178" s="345">
        <v>167</v>
      </c>
      <c r="D178" s="149">
        <v>26143</v>
      </c>
      <c r="E178" s="149">
        <v>18080</v>
      </c>
      <c r="F178" s="148">
        <f t="shared" si="2"/>
        <v>69.158092032283975</v>
      </c>
    </row>
    <row r="179" spans="1:6" s="8" customFormat="1" x14ac:dyDescent="0.2">
      <c r="A179" s="145">
        <v>3222</v>
      </c>
      <c r="B179" s="146" t="s">
        <v>3001</v>
      </c>
      <c r="C179" s="345">
        <v>168</v>
      </c>
      <c r="D179" s="149">
        <v>85879</v>
      </c>
      <c r="E179" s="149">
        <v>81453</v>
      </c>
      <c r="F179" s="148">
        <f t="shared" si="2"/>
        <v>94.846237147614659</v>
      </c>
    </row>
    <row r="180" spans="1:6" s="8" customFormat="1" x14ac:dyDescent="0.2">
      <c r="A180" s="145">
        <v>3223</v>
      </c>
      <c r="B180" s="146" t="s">
        <v>3002</v>
      </c>
      <c r="C180" s="345">
        <v>169</v>
      </c>
      <c r="D180" s="149">
        <v>100400</v>
      </c>
      <c r="E180" s="149">
        <v>104557</v>
      </c>
      <c r="F180" s="148">
        <f t="shared" si="2"/>
        <v>104.14043824701196</v>
      </c>
    </row>
    <row r="181" spans="1:6" s="8" customFormat="1" x14ac:dyDescent="0.2">
      <c r="A181" s="145">
        <v>3224</v>
      </c>
      <c r="B181" s="146" t="s">
        <v>2236</v>
      </c>
      <c r="C181" s="345">
        <v>170</v>
      </c>
      <c r="D181" s="149">
        <v>22477</v>
      </c>
      <c r="E181" s="149">
        <v>35811</v>
      </c>
      <c r="F181" s="148">
        <f t="shared" si="2"/>
        <v>159.32286337144637</v>
      </c>
    </row>
    <row r="182" spans="1:6" s="8" customFormat="1" x14ac:dyDescent="0.2">
      <c r="A182" s="145">
        <v>3225</v>
      </c>
      <c r="B182" s="146" t="s">
        <v>504</v>
      </c>
      <c r="C182" s="345">
        <v>171</v>
      </c>
      <c r="D182" s="149">
        <v>10665</v>
      </c>
      <c r="E182" s="149">
        <v>4350</v>
      </c>
      <c r="F182" s="148">
        <f t="shared" si="2"/>
        <v>40.787623066104075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518</v>
      </c>
      <c r="F184" s="148" t="str">
        <f t="shared" si="2"/>
        <v>-</v>
      </c>
    </row>
    <row r="185" spans="1:6" s="8" customFormat="1" x14ac:dyDescent="0.2">
      <c r="A185" s="145">
        <v>323</v>
      </c>
      <c r="B185" s="146" t="s">
        <v>2312</v>
      </c>
      <c r="C185" s="345">
        <v>174</v>
      </c>
      <c r="D185" s="147">
        <f>SUM(D186:D194)</f>
        <v>380589</v>
      </c>
      <c r="E185" s="147">
        <f>SUM(E186:E194)</f>
        <v>502944</v>
      </c>
      <c r="F185" s="150">
        <f t="shared" si="2"/>
        <v>132.1488534876205</v>
      </c>
    </row>
    <row r="186" spans="1:6" s="8" customFormat="1" x14ac:dyDescent="0.2">
      <c r="A186" s="145">
        <v>3231</v>
      </c>
      <c r="B186" s="146" t="s">
        <v>855</v>
      </c>
      <c r="C186" s="345">
        <v>175</v>
      </c>
      <c r="D186" s="149">
        <v>119895</v>
      </c>
      <c r="E186" s="149">
        <v>120811</v>
      </c>
      <c r="F186" s="148">
        <f t="shared" si="2"/>
        <v>100.7640018349389</v>
      </c>
    </row>
    <row r="187" spans="1:6" s="8" customFormat="1" x14ac:dyDescent="0.2">
      <c r="A187" s="145">
        <v>3232</v>
      </c>
      <c r="B187" s="146" t="s">
        <v>3870</v>
      </c>
      <c r="C187" s="345">
        <v>176</v>
      </c>
      <c r="D187" s="149">
        <v>232904</v>
      </c>
      <c r="E187" s="149">
        <v>354968</v>
      </c>
      <c r="F187" s="148">
        <f t="shared" si="2"/>
        <v>152.40957647786212</v>
      </c>
    </row>
    <row r="188" spans="1:6" s="8" customFormat="1" x14ac:dyDescent="0.2">
      <c r="A188" s="145">
        <v>3233</v>
      </c>
      <c r="B188" s="146" t="s">
        <v>3871</v>
      </c>
      <c r="C188" s="345">
        <v>177</v>
      </c>
      <c r="D188" s="149">
        <v>371</v>
      </c>
      <c r="E188" s="149">
        <v>1249</v>
      </c>
      <c r="F188" s="148">
        <f t="shared" si="2"/>
        <v>336.65768194070085</v>
      </c>
    </row>
    <row r="189" spans="1:6" s="8" customFormat="1" x14ac:dyDescent="0.2">
      <c r="A189" s="145">
        <v>3234</v>
      </c>
      <c r="B189" s="146" t="s">
        <v>3872</v>
      </c>
      <c r="C189" s="345">
        <v>178</v>
      </c>
      <c r="D189" s="149">
        <v>12803</v>
      </c>
      <c r="E189" s="149">
        <v>15387</v>
      </c>
      <c r="F189" s="148">
        <f t="shared" si="2"/>
        <v>120.18276966336015</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8114</v>
      </c>
      <c r="E191" s="149">
        <v>7837</v>
      </c>
      <c r="F191" s="148">
        <f t="shared" si="2"/>
        <v>96.586147399556324</v>
      </c>
    </row>
    <row r="192" spans="1:6" s="8" customFormat="1" x14ac:dyDescent="0.2">
      <c r="A192" s="145">
        <v>3237</v>
      </c>
      <c r="B192" s="146" t="s">
        <v>3875</v>
      </c>
      <c r="C192" s="345">
        <v>181</v>
      </c>
      <c r="D192" s="149"/>
      <c r="E192" s="149">
        <v>375</v>
      </c>
      <c r="F192" s="148" t="str">
        <f t="shared" si="2"/>
        <v>-</v>
      </c>
    </row>
    <row r="193" spans="1:6" s="8" customFormat="1" x14ac:dyDescent="0.2">
      <c r="A193" s="145">
        <v>3238</v>
      </c>
      <c r="B193" s="146" t="s">
        <v>702</v>
      </c>
      <c r="C193" s="345">
        <v>182</v>
      </c>
      <c r="D193" s="149">
        <v>195</v>
      </c>
      <c r="E193" s="149">
        <v>195</v>
      </c>
      <c r="F193" s="148">
        <f t="shared" si="2"/>
        <v>100</v>
      </c>
    </row>
    <row r="194" spans="1:6" s="8" customFormat="1" x14ac:dyDescent="0.2">
      <c r="A194" s="145">
        <v>3239</v>
      </c>
      <c r="B194" s="146" t="s">
        <v>703</v>
      </c>
      <c r="C194" s="345">
        <v>183</v>
      </c>
      <c r="D194" s="149">
        <v>6307</v>
      </c>
      <c r="E194" s="149">
        <v>2122</v>
      </c>
      <c r="F194" s="148">
        <f t="shared" si="2"/>
        <v>33.645156175677819</v>
      </c>
    </row>
    <row r="195" spans="1:6" s="8" customFormat="1" x14ac:dyDescent="0.2">
      <c r="A195" s="145">
        <v>324</v>
      </c>
      <c r="B195" s="146" t="s">
        <v>3584</v>
      </c>
      <c r="C195" s="345">
        <v>184</v>
      </c>
      <c r="D195" s="149"/>
      <c r="E195" s="149">
        <v>5368</v>
      </c>
      <c r="F195" s="148" t="str">
        <f t="shared" si="2"/>
        <v>-</v>
      </c>
    </row>
    <row r="196" spans="1:6" s="8" customFormat="1" x14ac:dyDescent="0.2">
      <c r="A196" s="145">
        <v>329</v>
      </c>
      <c r="B196" s="146" t="s">
        <v>434</v>
      </c>
      <c r="C196" s="345">
        <v>185</v>
      </c>
      <c r="D196" s="147">
        <f>SUM(D197:D203)</f>
        <v>24933</v>
      </c>
      <c r="E196" s="147">
        <f>SUM(E197:E203)</f>
        <v>9080</v>
      </c>
      <c r="F196" s="150">
        <f t="shared" si="2"/>
        <v>36.417599165764244</v>
      </c>
    </row>
    <row r="197" spans="1:6" s="8" customFormat="1" x14ac:dyDescent="0.2">
      <c r="A197" s="145">
        <v>3291</v>
      </c>
      <c r="B197" s="151" t="s">
        <v>1965</v>
      </c>
      <c r="C197" s="345">
        <v>186</v>
      </c>
      <c r="D197" s="149"/>
      <c r="E197" s="149">
        <v>388</v>
      </c>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700</v>
      </c>
      <c r="E200" s="149">
        <v>1481</v>
      </c>
      <c r="F200" s="148">
        <f t="shared" si="2"/>
        <v>211.57142857142856</v>
      </c>
    </row>
    <row r="201" spans="1:6" s="8" customFormat="1" x14ac:dyDescent="0.2">
      <c r="A201" s="145">
        <v>3295</v>
      </c>
      <c r="B201" s="146" t="s">
        <v>3585</v>
      </c>
      <c r="C201" s="345">
        <v>190</v>
      </c>
      <c r="D201" s="149">
        <v>8751</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15482</v>
      </c>
      <c r="E203" s="149">
        <v>7211</v>
      </c>
      <c r="F203" s="148">
        <f t="shared" si="2"/>
        <v>46.576669680919778</v>
      </c>
    </row>
    <row r="204" spans="1:6" s="8" customFormat="1" x14ac:dyDescent="0.2">
      <c r="A204" s="145">
        <v>34</v>
      </c>
      <c r="B204" s="151" t="s">
        <v>435</v>
      </c>
      <c r="C204" s="345">
        <v>193</v>
      </c>
      <c r="D204" s="147">
        <f>D205+D210+D218</f>
        <v>2285</v>
      </c>
      <c r="E204" s="147">
        <f>E205+E210+E218</f>
        <v>1970</v>
      </c>
      <c r="F204" s="150">
        <f t="shared" si="2"/>
        <v>86.214442013129101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2285</v>
      </c>
      <c r="E218" s="147">
        <f>SUM(E219:E222)</f>
        <v>1970</v>
      </c>
      <c r="F218" s="150">
        <f t="shared" si="3"/>
        <v>86.214442013129101</v>
      </c>
    </row>
    <row r="219" spans="1:6" s="8" customFormat="1" x14ac:dyDescent="0.2">
      <c r="A219" s="145">
        <v>3431</v>
      </c>
      <c r="B219" s="151" t="s">
        <v>3587</v>
      </c>
      <c r="C219" s="345">
        <v>208</v>
      </c>
      <c r="D219" s="149">
        <v>2285</v>
      </c>
      <c r="E219" s="149">
        <v>1970</v>
      </c>
      <c r="F219" s="148">
        <f t="shared" si="3"/>
        <v>86.214442013129101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3296652</v>
      </c>
      <c r="E292" s="147">
        <f>E159-E290+E291</f>
        <v>3538467</v>
      </c>
      <c r="F292" s="150">
        <f t="shared" si="4"/>
        <v>107.33516913523174</v>
      </c>
    </row>
    <row r="293" spans="1:6" s="8" customFormat="1" x14ac:dyDescent="0.2">
      <c r="A293" s="145" t="s">
        <v>1215</v>
      </c>
      <c r="B293" s="146" t="s">
        <v>3441</v>
      </c>
      <c r="C293" s="345">
        <v>282</v>
      </c>
      <c r="D293" s="147">
        <f>IF(D12&gt;=D292,D12-D292,0)</f>
        <v>98440</v>
      </c>
      <c r="E293" s="147">
        <f>IF(E12&gt;=E292,E12-E292,0)</f>
        <v>173464</v>
      </c>
      <c r="F293" s="150">
        <f t="shared" si="4"/>
        <v>176.21292157659488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60131</v>
      </c>
      <c r="F295" s="148" t="str">
        <f t="shared" si="4"/>
        <v>-</v>
      </c>
    </row>
    <row r="296" spans="1:6" s="8" customFormat="1" x14ac:dyDescent="0.2">
      <c r="A296" s="145">
        <v>92221</v>
      </c>
      <c r="B296" s="146" t="s">
        <v>4282</v>
      </c>
      <c r="C296" s="345">
        <v>285</v>
      </c>
      <c r="D296" s="149">
        <v>18347</v>
      </c>
      <c r="E296" s="149"/>
      <c r="F296" s="148">
        <f t="shared" si="4"/>
        <v>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16833</v>
      </c>
      <c r="E353" s="147">
        <f>E354+E366+E399+E403+E405</f>
        <v>91954</v>
      </c>
      <c r="F353" s="150">
        <f t="shared" si="5"/>
        <v>546.27220340996848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16833</v>
      </c>
      <c r="E366" s="147">
        <f>E367+E372+E381+E386+E391+E394</f>
        <v>89861</v>
      </c>
      <c r="F366" s="150">
        <f t="shared" si="6"/>
        <v>533.83829382760052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16833</v>
      </c>
      <c r="E372" s="147">
        <f>SUM(E373:E380)</f>
        <v>89861</v>
      </c>
      <c r="F372" s="150">
        <f t="shared" si="6"/>
        <v>533.83829382760052</v>
      </c>
    </row>
    <row r="373" spans="1:6" s="8" customFormat="1" x14ac:dyDescent="0.2">
      <c r="A373" s="145">
        <v>4221</v>
      </c>
      <c r="B373" s="146" t="s">
        <v>3941</v>
      </c>
      <c r="C373" s="345">
        <v>361</v>
      </c>
      <c r="D373" s="149">
        <v>4300</v>
      </c>
      <c r="E373" s="149">
        <v>68811</v>
      </c>
      <c r="F373" s="148">
        <f t="shared" si="6"/>
        <v>1600.2558139534883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10434</v>
      </c>
      <c r="E378" s="149"/>
      <c r="F378" s="148">
        <f t="shared" si="6"/>
        <v>0</v>
      </c>
    </row>
    <row r="379" spans="1:6" s="8" customFormat="1" x14ac:dyDescent="0.2">
      <c r="A379" s="145">
        <v>4227</v>
      </c>
      <c r="B379" s="151" t="s">
        <v>3947</v>
      </c>
      <c r="C379" s="345">
        <v>367</v>
      </c>
      <c r="D379" s="149">
        <v>2099</v>
      </c>
      <c r="E379" s="149">
        <v>21050</v>
      </c>
      <c r="F379" s="148">
        <f t="shared" si="6"/>
        <v>1002.8585040495474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2093</v>
      </c>
      <c r="F399" s="150" t="str">
        <f t="shared" si="6"/>
        <v>-</v>
      </c>
    </row>
    <row r="400" spans="1:6" s="8" customFormat="1" x14ac:dyDescent="0.2">
      <c r="A400" s="145">
        <v>431</v>
      </c>
      <c r="B400" s="146" t="s">
        <v>1987</v>
      </c>
      <c r="C400" s="345">
        <v>388</v>
      </c>
      <c r="D400" s="147">
        <f>SUM(D401:D402)</f>
        <v>0</v>
      </c>
      <c r="E400" s="147">
        <f>SUM(E401:E402)</f>
        <v>2093</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v>2093</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16833</v>
      </c>
      <c r="E411" s="147">
        <f>IF(E353&gt;=E301, E353-E301, 0)</f>
        <v>91954</v>
      </c>
      <c r="F411" s="150">
        <f t="shared" si="6"/>
        <v>546.27220340996848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3395092</v>
      </c>
      <c r="E415" s="147">
        <f>E12+E301</f>
        <v>3711931</v>
      </c>
      <c r="F415" s="150">
        <f t="shared" si="6"/>
        <v>109.33226551739983</v>
      </c>
    </row>
    <row r="416" spans="1:6" s="8" customFormat="1" x14ac:dyDescent="0.2">
      <c r="A416" s="145" t="s">
        <v>1215</v>
      </c>
      <c r="B416" s="146" t="s">
        <v>1993</v>
      </c>
      <c r="C416" s="345">
        <v>404</v>
      </c>
      <c r="D416" s="147">
        <f>D292+D353</f>
        <v>3313485</v>
      </c>
      <c r="E416" s="147">
        <f>E292+E353</f>
        <v>3630421</v>
      </c>
      <c r="F416" s="150">
        <f t="shared" si="6"/>
        <v>109.56503500091294</v>
      </c>
    </row>
    <row r="417" spans="1:6" s="8" customFormat="1" x14ac:dyDescent="0.2">
      <c r="A417" s="145" t="s">
        <v>1215</v>
      </c>
      <c r="B417" s="146" t="s">
        <v>1994</v>
      </c>
      <c r="C417" s="345">
        <v>405</v>
      </c>
      <c r="D417" s="147">
        <f>IF(D415&gt;=D416,D415-D416,0)</f>
        <v>81607</v>
      </c>
      <c r="E417" s="147">
        <f>IF(E415&gt;=E416,E415-E416,0)</f>
        <v>81510</v>
      </c>
      <c r="F417" s="150">
        <f t="shared" si="6"/>
        <v>99.881137647505724</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60131</v>
      </c>
      <c r="F419" s="150" t="str">
        <f t="shared" si="6"/>
        <v>-</v>
      </c>
    </row>
    <row r="420" spans="1:6" s="8" customFormat="1" x14ac:dyDescent="0.2">
      <c r="A420" s="160" t="s">
        <v>1592</v>
      </c>
      <c r="B420" s="146" t="s">
        <v>1997</v>
      </c>
      <c r="C420" s="345">
        <v>408</v>
      </c>
      <c r="D420" s="147">
        <f>IF(D296-D295+D413-D412&gt;=0,D296-D295+D413-D412,0)</f>
        <v>18347</v>
      </c>
      <c r="E420" s="147">
        <f>IF(E296-E295+E413-E412&gt;=0,E296-E295+E413-E412,0)</f>
        <v>0</v>
      </c>
      <c r="F420" s="150">
        <f t="shared" si="6"/>
        <v>0</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3395092</v>
      </c>
      <c r="E642" s="147">
        <f>E415+E423</f>
        <v>3711931</v>
      </c>
      <c r="F642" s="148">
        <f t="shared" si="10"/>
        <v>109.33226551739983</v>
      </c>
    </row>
    <row r="643" spans="1:6" s="8" customFormat="1" x14ac:dyDescent="0.2">
      <c r="A643" s="145" t="s">
        <v>1215</v>
      </c>
      <c r="B643" s="146" t="s">
        <v>1246</v>
      </c>
      <c r="C643" s="345">
        <v>630</v>
      </c>
      <c r="D643" s="147">
        <f>D416+D531</f>
        <v>3313485</v>
      </c>
      <c r="E643" s="147">
        <f>E416+E531</f>
        <v>3630421</v>
      </c>
      <c r="F643" s="148">
        <f t="shared" si="10"/>
        <v>109.56503500091294</v>
      </c>
    </row>
    <row r="644" spans="1:6" s="8" customFormat="1" x14ac:dyDescent="0.2">
      <c r="A644" s="145" t="s">
        <v>1215</v>
      </c>
      <c r="B644" s="146" t="s">
        <v>1247</v>
      </c>
      <c r="C644" s="345">
        <v>631</v>
      </c>
      <c r="D644" s="147">
        <f>IF(D642&gt;=D643,D642-D643,0)</f>
        <v>81607</v>
      </c>
      <c r="E644" s="147">
        <f>IF(E642&gt;=E643,E642-E643,0)</f>
        <v>81510</v>
      </c>
      <c r="F644" s="148">
        <f t="shared" si="10"/>
        <v>99.881137647505724</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60131</v>
      </c>
      <c r="F646" s="148" t="str">
        <f t="shared" si="10"/>
        <v>-</v>
      </c>
    </row>
    <row r="647" spans="1:6" s="8" customFormat="1" x14ac:dyDescent="0.2">
      <c r="A647" s="160" t="s">
        <v>2742</v>
      </c>
      <c r="B647" s="146" t="s">
        <v>1250</v>
      </c>
      <c r="C647" s="345">
        <v>634</v>
      </c>
      <c r="D647" s="147">
        <f>IF(D420-D419+D641-D640&gt;=0,D420-D419+D641-D640,0)</f>
        <v>18347</v>
      </c>
      <c r="E647" s="147">
        <f>IF(E420-E419+E641-E640&gt;=0,E420-E419+E641-E640,0)</f>
        <v>0</v>
      </c>
      <c r="F647" s="148">
        <f t="shared" si="10"/>
        <v>0</v>
      </c>
    </row>
    <row r="648" spans="1:6" s="8" customFormat="1" x14ac:dyDescent="0.2">
      <c r="A648" s="145" t="s">
        <v>1215</v>
      </c>
      <c r="B648" s="146" t="s">
        <v>1251</v>
      </c>
      <c r="C648" s="345">
        <v>635</v>
      </c>
      <c r="D648" s="147">
        <f>IF(D644+D646-D645-D647&gt;=0,D644+D646-D645-D647,0)</f>
        <v>63260</v>
      </c>
      <c r="E648" s="147">
        <f>IF(E644+E646-E645-E647&gt;=0,E644+E646-E645-E647,0)</f>
        <v>141641</v>
      </c>
      <c r="F648" s="148">
        <f t="shared" si="10"/>
        <v>223.90294024660133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215982</v>
      </c>
      <c r="E650" s="158">
        <v>222585</v>
      </c>
      <c r="F650" s="159">
        <f t="shared" si="10"/>
        <v>103.05719921104537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8533</v>
      </c>
      <c r="E652" s="149">
        <v>91051</v>
      </c>
      <c r="F652" s="148">
        <f t="shared" ref="F652:F677" si="11">IF(D652&lt;&gt;0,IF(E652/D652&gt;=100,"&gt;&gt;100",E652/D652*100),"-")</f>
        <v>1067.0455877182701</v>
      </c>
    </row>
    <row r="653" spans="1:6" s="8" customFormat="1" x14ac:dyDescent="0.2">
      <c r="A653" s="145" t="s">
        <v>1208</v>
      </c>
      <c r="B653" s="146" t="s">
        <v>2750</v>
      </c>
      <c r="C653" s="345">
        <v>639</v>
      </c>
      <c r="D653" s="149">
        <v>3384975</v>
      </c>
      <c r="E653" s="149">
        <v>3490966</v>
      </c>
      <c r="F653" s="148">
        <f t="shared" si="11"/>
        <v>103.13121958064684</v>
      </c>
    </row>
    <row r="654" spans="1:6" s="8" customFormat="1" x14ac:dyDescent="0.2">
      <c r="A654" s="145" t="s">
        <v>1209</v>
      </c>
      <c r="B654" s="146" t="s">
        <v>3586</v>
      </c>
      <c r="C654" s="345">
        <v>640</v>
      </c>
      <c r="D654" s="149">
        <v>3302457</v>
      </c>
      <c r="E654" s="149">
        <v>3438647</v>
      </c>
      <c r="F654" s="148">
        <f t="shared" si="11"/>
        <v>104.12389926651582</v>
      </c>
    </row>
    <row r="655" spans="1:6" s="8" customFormat="1" x14ac:dyDescent="0.2">
      <c r="A655" s="145">
        <v>11</v>
      </c>
      <c r="B655" s="146" t="s">
        <v>181</v>
      </c>
      <c r="C655" s="345">
        <v>641</v>
      </c>
      <c r="D655" s="147">
        <f>+D652+D653-D654</f>
        <v>91051</v>
      </c>
      <c r="E655" s="147">
        <f>+E652+E653-E654</f>
        <v>143370</v>
      </c>
      <c r="F655" s="150">
        <f t="shared" si="11"/>
        <v>157.46120306202019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31</v>
      </c>
      <c r="E657" s="149">
        <v>32</v>
      </c>
      <c r="F657" s="148">
        <f t="shared" si="11"/>
        <v>103.2258064516129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24</v>
      </c>
      <c r="E659" s="149">
        <v>25</v>
      </c>
      <c r="F659" s="148">
        <f t="shared" si="11"/>
        <v>104.16666666666667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v>3519</v>
      </c>
      <c r="E667" s="149"/>
      <c r="F667" s="148">
        <f t="shared" si="11"/>
        <v>0</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v>5000</v>
      </c>
      <c r="F671" s="148" t="str">
        <f t="shared" si="11"/>
        <v>-</v>
      </c>
    </row>
    <row r="672" spans="1:6" s="8" customFormat="1" x14ac:dyDescent="0.2">
      <c r="A672" s="145">
        <v>63414</v>
      </c>
      <c r="B672" s="146" t="s">
        <v>2280</v>
      </c>
      <c r="C672" s="345">
        <v>658</v>
      </c>
      <c r="D672" s="149"/>
      <c r="E672" s="149">
        <v>7314</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2673828</v>
      </c>
      <c r="E679" s="149">
        <v>2723877</v>
      </c>
      <c r="F679" s="148"/>
    </row>
    <row r="680" spans="1:6" s="8" customFormat="1" x14ac:dyDescent="0.2">
      <c r="A680" s="152">
        <v>63622</v>
      </c>
      <c r="B680" s="163" t="s">
        <v>4079</v>
      </c>
      <c r="C680" s="345">
        <v>666</v>
      </c>
      <c r="D680" s="149">
        <v>54000</v>
      </c>
      <c r="E680" s="149">
        <v>2000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v>172354</v>
      </c>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107669</v>
      </c>
      <c r="E698" s="149">
        <v>92115</v>
      </c>
      <c r="F698" s="148">
        <f t="shared" si="12"/>
        <v>85.553873445467119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10945</v>
      </c>
      <c r="E702" s="149">
        <v>93467</v>
      </c>
      <c r="F702" s="148">
        <f>IF(D702&lt;&gt;0,IF(E702/D702&gt;=100,"&gt;&gt;100",E702/D702*100),"-")</f>
        <v>853.96984924623121</v>
      </c>
    </row>
    <row r="703" spans="1:6" s="8" customFormat="1" x14ac:dyDescent="0.2">
      <c r="A703" s="145">
        <v>32121</v>
      </c>
      <c r="B703" s="146" t="s">
        <v>3797</v>
      </c>
      <c r="C703" s="345">
        <v>689</v>
      </c>
      <c r="D703" s="149">
        <v>103345</v>
      </c>
      <c r="E703" s="149">
        <v>118743</v>
      </c>
      <c r="F703" s="148">
        <f>IF(D703&lt;&gt;0,IF(E703/D703&gt;=100,"&gt;&gt;100",E703/D703*100),"-")</f>
        <v>114.89960810876192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8114</v>
      </c>
      <c r="E705" s="149">
        <v>7837</v>
      </c>
      <c r="F705" s="148">
        <f>IF(D705&lt;&gt;0,IF(E705/D705&gt;=100,"&gt;&gt;100",E705/D705*100),"-")</f>
        <v>96.586147399556324</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v>375</v>
      </c>
      <c r="F708" s="148" t="str">
        <f>IF(D708&lt;&gt;0,IF(E708/D708&gt;=100,"&gt;&gt;100",E708/D708*100),"-")</f>
        <v>-</v>
      </c>
    </row>
    <row r="709" spans="1:6" s="8" customFormat="1" x14ac:dyDescent="0.2">
      <c r="A709" s="152" t="s">
        <v>1304</v>
      </c>
      <c r="B709" s="153" t="s">
        <v>1305</v>
      </c>
      <c r="C709" s="345">
        <v>695</v>
      </c>
      <c r="D709" s="149">
        <v>6307</v>
      </c>
      <c r="E709" s="149">
        <v>2122</v>
      </c>
      <c r="F709" s="148"/>
    </row>
    <row r="710" spans="1:6" s="8" customFormat="1" x14ac:dyDescent="0.2">
      <c r="A710" s="145">
        <v>32911</v>
      </c>
      <c r="B710" s="146" t="s">
        <v>2434</v>
      </c>
      <c r="C710" s="345">
        <v>696</v>
      </c>
      <c r="D710" s="149"/>
      <c r="E710" s="149">
        <v>388</v>
      </c>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SLAVICA JANČIĆ</v>
      </c>
      <c r="D995" s="293"/>
      <c r="E995" s="293"/>
    </row>
    <row r="996" spans="1:5" ht="15" customHeight="1" x14ac:dyDescent="0.2">
      <c r="A996" s="291" t="str">
        <f>IF(RefStr!H27="","Telefon za kontakt: _________________","Telefon za kontakt: " &amp; RefStr!H27)</f>
        <v>Telefon za kontakt: 033400298</v>
      </c>
      <c r="C996" s="292"/>
    </row>
    <row r="997" spans="1:5" ht="15" customHeight="1" x14ac:dyDescent="0.2">
      <c r="A997" s="291" t="str">
        <f>IF(RefStr!H33="","Odgovorna osoba: _____________________________","Odgovorna osoba: " &amp; RefStr!H33)</f>
        <v>Odgovorna osoba: DRAGAN KRALJIK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0" activePane="bottomLeft" state="frozen"/>
      <selection pane="bottomLeft" activeCell="E245" sqref="E24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09642</v>
      </c>
      <c r="C4" s="429"/>
      <c r="D4" s="429"/>
      <c r="E4" s="430">
        <f>SUM(Skriveni!G977:G1286)</f>
        <v>2233665.7780000004</v>
      </c>
      <c r="F4" s="431"/>
    </row>
    <row r="5" spans="1:6" ht="15" customHeight="1" x14ac:dyDescent="0.2">
      <c r="B5" s="428" t="str">
        <f>"Naziv: "&amp;IF(RefStr!B10&lt;&gt;"",RefStr!B10,"_______________________________________")</f>
        <v>Naziv: OSNOVNA ŠKOLA MIKLEUŠ</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531991</v>
      </c>
      <c r="E12" s="96">
        <f>E13+E74</f>
        <v>632211</v>
      </c>
      <c r="F12" s="123">
        <f t="shared" ref="F12:F75" si="0">IF(D12&gt;0,IF(E12/D12&gt;=100,"&gt;&gt;100",E12/D12*100),"-")</f>
        <v>118.8386645638742</v>
      </c>
    </row>
    <row r="13" spans="1:6" s="3" customFormat="1" x14ac:dyDescent="0.2">
      <c r="A13" s="132">
        <v>0</v>
      </c>
      <c r="B13" s="314" t="s">
        <v>521</v>
      </c>
      <c r="C13" s="303">
        <v>2</v>
      </c>
      <c r="D13" s="97">
        <f>D14+D18+D57+D58+D62+D69</f>
        <v>220738</v>
      </c>
      <c r="E13" s="97">
        <f>E14+E18+E57+E58+E62+E69</f>
        <v>264117</v>
      </c>
      <c r="F13" s="124">
        <f t="shared" si="0"/>
        <v>119.65180440159828</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220738</v>
      </c>
      <c r="E18" s="97">
        <f>E19+E25+E35+E41+E47+E51</f>
        <v>264117</v>
      </c>
      <c r="F18" s="124">
        <f t="shared" si="0"/>
        <v>119.65180440159828</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77616</v>
      </c>
      <c r="E25" s="97">
        <f>SUM(E26:E33)-E34</f>
        <v>123242</v>
      </c>
      <c r="F25" s="124">
        <f t="shared" si="0"/>
        <v>158.78427128427128</v>
      </c>
    </row>
    <row r="26" spans="1:6" s="3" customFormat="1" x14ac:dyDescent="0.2">
      <c r="A26" s="132" t="s">
        <v>1157</v>
      </c>
      <c r="B26" s="314" t="s">
        <v>3941</v>
      </c>
      <c r="C26" s="303">
        <v>15</v>
      </c>
      <c r="D26" s="94">
        <v>325369</v>
      </c>
      <c r="E26" s="94">
        <v>344990</v>
      </c>
      <c r="F26" s="125">
        <f t="shared" si="0"/>
        <v>106.03038396405313</v>
      </c>
    </row>
    <row r="27" spans="1:6" s="3" customFormat="1" x14ac:dyDescent="0.2">
      <c r="A27" s="132" t="s">
        <v>1158</v>
      </c>
      <c r="B27" s="314" t="s">
        <v>3965</v>
      </c>
      <c r="C27" s="303">
        <v>16</v>
      </c>
      <c r="D27" s="94">
        <v>9732</v>
      </c>
      <c r="E27" s="94">
        <v>9731</v>
      </c>
      <c r="F27" s="125">
        <f t="shared" si="0"/>
        <v>99.989724619810943</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185210</v>
      </c>
      <c r="E31" s="94">
        <v>185210</v>
      </c>
      <c r="F31" s="125">
        <f t="shared" si="0"/>
        <v>100</v>
      </c>
    </row>
    <row r="32" spans="1:6" s="3" customFormat="1" x14ac:dyDescent="0.2">
      <c r="A32" s="272" t="s">
        <v>2452</v>
      </c>
      <c r="B32" s="314" t="s">
        <v>3947</v>
      </c>
      <c r="C32" s="303">
        <v>21</v>
      </c>
      <c r="D32" s="94">
        <v>95583</v>
      </c>
      <c r="E32" s="94">
        <v>116633</v>
      </c>
      <c r="F32" s="125">
        <f t="shared" si="0"/>
        <v>122.0227446303213</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538278</v>
      </c>
      <c r="E34" s="94">
        <v>533322</v>
      </c>
      <c r="F34" s="125">
        <f t="shared" si="0"/>
        <v>99.079286168113882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143122</v>
      </c>
      <c r="E41" s="97">
        <f>SUM(E42:E45)-E46</f>
        <v>140875</v>
      </c>
      <c r="F41" s="124">
        <f t="shared" si="0"/>
        <v>98.430010760050862</v>
      </c>
    </row>
    <row r="42" spans="1:6" s="3" customFormat="1" x14ac:dyDescent="0.2">
      <c r="A42" s="132" t="s">
        <v>2878</v>
      </c>
      <c r="B42" s="314" t="s">
        <v>2886</v>
      </c>
      <c r="C42" s="303">
        <v>31</v>
      </c>
      <c r="D42" s="94">
        <v>143122</v>
      </c>
      <c r="E42" s="94">
        <v>140875</v>
      </c>
      <c r="F42" s="125">
        <f t="shared" si="0"/>
        <v>98.430010760050862</v>
      </c>
    </row>
    <row r="43" spans="1:6" s="3" customFormat="1" x14ac:dyDescent="0.2">
      <c r="A43" s="132" t="s">
        <v>2879</v>
      </c>
      <c r="B43" s="314" t="s">
        <v>2884</v>
      </c>
      <c r="C43" s="303">
        <v>32</v>
      </c>
      <c r="D43" s="94">
        <v>7000</v>
      </c>
      <c r="E43" s="94">
        <v>7000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7000</v>
      </c>
      <c r="E46" s="94">
        <v>7000</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101736</v>
      </c>
      <c r="E60" s="94">
        <v>103331</v>
      </c>
      <c r="F60" s="125">
        <f t="shared" si="0"/>
        <v>101.56778328222065</v>
      </c>
    </row>
    <row r="61" spans="1:6" s="3" customFormat="1" x14ac:dyDescent="0.2">
      <c r="A61" s="132" t="s">
        <v>456</v>
      </c>
      <c r="B61" s="314" t="s">
        <v>617</v>
      </c>
      <c r="C61" s="303">
        <v>50</v>
      </c>
      <c r="D61" s="94">
        <v>101736</v>
      </c>
      <c r="E61" s="94">
        <v>103331</v>
      </c>
      <c r="F61" s="125">
        <f t="shared" si="0"/>
        <v>101.56778328222065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311253</v>
      </c>
      <c r="E74" s="97">
        <f>E75+E84+E92+E123+E139+E151+E168+E169</f>
        <v>368094</v>
      </c>
      <c r="F74" s="124">
        <f t="shared" si="0"/>
        <v>118.26199265549249</v>
      </c>
    </row>
    <row r="75" spans="1:6" s="3" customFormat="1" x14ac:dyDescent="0.2">
      <c r="A75" s="272" t="s">
        <v>2744</v>
      </c>
      <c r="B75" s="314" t="s">
        <v>322</v>
      </c>
      <c r="C75" s="303">
        <v>64</v>
      </c>
      <c r="D75" s="97">
        <f>+D76+D81+D82+D83</f>
        <v>91051</v>
      </c>
      <c r="E75" s="97">
        <f>+E76+E81+E82+E83</f>
        <v>143370</v>
      </c>
      <c r="F75" s="124">
        <f t="shared" si="0"/>
        <v>157.46120306202019</v>
      </c>
    </row>
    <row r="76" spans="1:6" s="3" customFormat="1" x14ac:dyDescent="0.2">
      <c r="A76" s="132" t="s">
        <v>3429</v>
      </c>
      <c r="B76" s="317" t="s">
        <v>1885</v>
      </c>
      <c r="C76" s="303">
        <v>65</v>
      </c>
      <c r="D76" s="97">
        <f>SUM(D77:D80)</f>
        <v>91051</v>
      </c>
      <c r="E76" s="97">
        <f>SUM(E77:E80)</f>
        <v>143370</v>
      </c>
      <c r="F76" s="124">
        <f t="shared" ref="F76:F139" si="1">IF(D76&gt;0,IF(E76/D76&gt;=100,"&gt;&gt;100",E76/D76*100),"-")</f>
        <v>157.46120306202019</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91051</v>
      </c>
      <c r="E78" s="94">
        <v>143370</v>
      </c>
      <c r="F78" s="125">
        <f t="shared" si="1"/>
        <v>157.46120306202019</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4220</v>
      </c>
      <c r="E151" s="97">
        <f>SUM(E152:E154)+SUM(E162:E166)-E167</f>
        <v>2139</v>
      </c>
      <c r="F151" s="124">
        <f t="shared" si="2"/>
        <v>50.687203791469194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4220</v>
      </c>
      <c r="E164" s="94">
        <v>2139</v>
      </c>
      <c r="F164" s="125">
        <f t="shared" si="2"/>
        <v>50.687203791469194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215982</v>
      </c>
      <c r="E169" s="97">
        <f>SUM(E170:E172)</f>
        <v>222585</v>
      </c>
      <c r="F169" s="124">
        <f t="shared" si="2"/>
        <v>103.05719921104537</v>
      </c>
    </row>
    <row r="170" spans="1:6" s="3" customFormat="1" x14ac:dyDescent="0.2">
      <c r="A170" s="272" t="s">
        <v>2743</v>
      </c>
      <c r="B170" s="314" t="s">
        <v>4239</v>
      </c>
      <c r="C170" s="303">
        <v>159</v>
      </c>
      <c r="D170" s="94">
        <v>215982</v>
      </c>
      <c r="E170" s="94">
        <v>222585</v>
      </c>
      <c r="F170" s="125">
        <f t="shared" si="2"/>
        <v>103.05719921104537</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531992</v>
      </c>
      <c r="E173" s="97">
        <f>E174+E234</f>
        <v>632211</v>
      </c>
      <c r="F173" s="124">
        <f t="shared" si="2"/>
        <v>118.83844117956662</v>
      </c>
    </row>
    <row r="174" spans="1:6" s="3" customFormat="1" x14ac:dyDescent="0.2">
      <c r="A174" s="272" t="s">
        <v>3813</v>
      </c>
      <c r="B174" s="314" t="s">
        <v>1145</v>
      </c>
      <c r="C174" s="303">
        <v>163</v>
      </c>
      <c r="D174" s="97">
        <f>D175+D186+D187+D203+D231</f>
        <v>243775</v>
      </c>
      <c r="E174" s="97">
        <f>E175+E186+E187+E203+E231</f>
        <v>224315</v>
      </c>
      <c r="F174" s="124">
        <f t="shared" si="2"/>
        <v>92.017229002153627</v>
      </c>
    </row>
    <row r="175" spans="1:6" s="3" customFormat="1" x14ac:dyDescent="0.2">
      <c r="A175" s="272" t="s">
        <v>1181</v>
      </c>
      <c r="B175" s="314" t="s">
        <v>1547</v>
      </c>
      <c r="C175" s="303">
        <v>164</v>
      </c>
      <c r="D175" s="97">
        <f>SUM(D176:D178)+SUM(D182:D185)</f>
        <v>243775</v>
      </c>
      <c r="E175" s="97">
        <f>SUM(E176:E178)+SUM(E182:E185)</f>
        <v>224315</v>
      </c>
      <c r="F175" s="124">
        <f t="shared" si="2"/>
        <v>92.017229002153627</v>
      </c>
    </row>
    <row r="176" spans="1:6" s="3" customFormat="1" x14ac:dyDescent="0.2">
      <c r="A176" s="272" t="s">
        <v>1182</v>
      </c>
      <c r="B176" s="314" t="s">
        <v>1183</v>
      </c>
      <c r="C176" s="303">
        <v>165</v>
      </c>
      <c r="D176" s="94">
        <v>215982</v>
      </c>
      <c r="E176" s="94">
        <v>222585</v>
      </c>
      <c r="F176" s="125">
        <f t="shared" si="2"/>
        <v>103.05719921104537</v>
      </c>
    </row>
    <row r="177" spans="1:6" s="3" customFormat="1" x14ac:dyDescent="0.2">
      <c r="A177" s="272" t="s">
        <v>1184</v>
      </c>
      <c r="B177" s="314" t="s">
        <v>1185</v>
      </c>
      <c r="C177" s="303">
        <v>166</v>
      </c>
      <c r="D177" s="94">
        <v>27394</v>
      </c>
      <c r="E177" s="94">
        <v>1730</v>
      </c>
      <c r="F177" s="125">
        <f t="shared" si="2"/>
        <v>6.315251514930277</v>
      </c>
    </row>
    <row r="178" spans="1:6" s="3" customFormat="1" x14ac:dyDescent="0.2">
      <c r="A178" s="272" t="s">
        <v>1186</v>
      </c>
      <c r="B178" s="317" t="s">
        <v>2842</v>
      </c>
      <c r="C178" s="303">
        <v>167</v>
      </c>
      <c r="D178" s="97">
        <f>SUM(D179:D181)</f>
        <v>399</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399</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288217</v>
      </c>
      <c r="E234" s="97">
        <f>+E235+E243-E247+E251+E252+E253</f>
        <v>407896</v>
      </c>
      <c r="F234" s="124">
        <f t="shared" si="3"/>
        <v>141.52392121214223</v>
      </c>
    </row>
    <row r="235" spans="1:6" s="3" customFormat="1" x14ac:dyDescent="0.2">
      <c r="A235" s="132" t="s">
        <v>1279</v>
      </c>
      <c r="B235" s="314" t="s">
        <v>3395</v>
      </c>
      <c r="C235" s="303">
        <v>224</v>
      </c>
      <c r="D235" s="97">
        <f>D236-D239</f>
        <v>220737</v>
      </c>
      <c r="E235" s="97">
        <f>E236-E239</f>
        <v>264117</v>
      </c>
      <c r="F235" s="124">
        <f t="shared" si="3"/>
        <v>119.65234645754903</v>
      </c>
    </row>
    <row r="236" spans="1:6" s="3" customFormat="1" x14ac:dyDescent="0.2">
      <c r="A236" s="132" t="s">
        <v>1280</v>
      </c>
      <c r="B236" s="314" t="s">
        <v>3396</v>
      </c>
      <c r="C236" s="303">
        <v>225</v>
      </c>
      <c r="D236" s="97">
        <f>SUM(D237:D238)</f>
        <v>220737</v>
      </c>
      <c r="E236" s="97">
        <f>SUM(E237:E238)</f>
        <v>264117</v>
      </c>
      <c r="F236" s="124">
        <f t="shared" si="3"/>
        <v>119.65234645754903</v>
      </c>
    </row>
    <row r="237" spans="1:6" s="3" customFormat="1" x14ac:dyDescent="0.2">
      <c r="A237" s="132" t="s">
        <v>1281</v>
      </c>
      <c r="B237" s="314" t="s">
        <v>1282</v>
      </c>
      <c r="C237" s="303">
        <v>226</v>
      </c>
      <c r="D237" s="94">
        <v>220737</v>
      </c>
      <c r="E237" s="94">
        <v>264117</v>
      </c>
      <c r="F237" s="125">
        <f t="shared" si="3"/>
        <v>119.65234645754903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63260</v>
      </c>
      <c r="E243" s="97">
        <f>SUM(E244:E246)</f>
        <v>141640</v>
      </c>
      <c r="F243" s="124">
        <f t="shared" si="3"/>
        <v>223.90135946885869</v>
      </c>
    </row>
    <row r="244" spans="1:6" s="3" customFormat="1" x14ac:dyDescent="0.2">
      <c r="A244" s="132" t="s">
        <v>2861</v>
      </c>
      <c r="B244" s="314" t="s">
        <v>4121</v>
      </c>
      <c r="C244" s="303">
        <v>233</v>
      </c>
      <c r="D244" s="94"/>
      <c r="E244" s="94">
        <v>141640</v>
      </c>
      <c r="F244" s="125" t="str">
        <f t="shared" si="3"/>
        <v>-</v>
      </c>
    </row>
    <row r="245" spans="1:6" s="3" customFormat="1" x14ac:dyDescent="0.2">
      <c r="A245" s="132" t="s">
        <v>1132</v>
      </c>
      <c r="B245" s="314" t="s">
        <v>2804</v>
      </c>
      <c r="C245" s="303">
        <v>234</v>
      </c>
      <c r="D245" s="94">
        <v>63260</v>
      </c>
      <c r="E245" s="94"/>
      <c r="F245" s="125">
        <f t="shared" si="3"/>
        <v>0</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4220</v>
      </c>
      <c r="E251" s="94">
        <v>2139</v>
      </c>
      <c r="F251" s="125">
        <f t="shared" si="3"/>
        <v>50.687203791469194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4220</v>
      </c>
      <c r="E261" s="94">
        <v>2139</v>
      </c>
      <c r="F261" s="125">
        <f t="shared" si="4"/>
        <v>50.687203791469194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243776</v>
      </c>
      <c r="E288" s="94">
        <v>224316</v>
      </c>
      <c r="F288" s="125">
        <f t="shared" si="4"/>
        <v>92.017261748490426</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SLAVICA JANČIĆ</v>
      </c>
      <c r="B325" s="291"/>
      <c r="D325" s="293"/>
      <c r="E325" s="293"/>
      <c r="F325" s="291"/>
      <c r="G325" s="307"/>
    </row>
    <row r="326" spans="1:7" s="292" customFormat="1" ht="15" customHeight="1" x14ac:dyDescent="0.2">
      <c r="A326" s="291" t="str">
        <f>IF(RefStr!H27="","Telefon za kontakt: _________________","Telefon za kontakt: " &amp; RefStr!H27)</f>
        <v>Telefon za kontakt: 033400298</v>
      </c>
      <c r="B326" s="291"/>
      <c r="F326" s="291"/>
      <c r="G326" s="307"/>
    </row>
    <row r="327" spans="1:7" s="292" customFormat="1" ht="15" customHeight="1" x14ac:dyDescent="0.2">
      <c r="A327" s="291" t="str">
        <f>IF(RefStr!H33="","Odgovorna osoba: _____________________________","Odgovorna osoba: " &amp; RefStr!H33)</f>
        <v>Odgovorna osoba: DRAGAN KRALJIK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B136" sqref="B13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09642</v>
      </c>
      <c r="C4" s="429"/>
      <c r="D4" s="429"/>
      <c r="E4" s="430">
        <f>SUM(Skriveni!G1287:G1423)</f>
        <v>4955119.9499999993</v>
      </c>
      <c r="F4" s="431"/>
    </row>
    <row r="5" spans="1:6" ht="15" customHeight="1" x14ac:dyDescent="0.2">
      <c r="B5" s="428" t="str">
        <f>"Naziv: "&amp;IF(RefStr!B10&lt;&gt;"",RefStr!B10,"_______________________________________")</f>
        <v>Naziv: OSNOVNA ŠKOLA MIKLEUŠ</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3313484</v>
      </c>
      <c r="E121" s="97">
        <f>E122+E125+E128+E129+SUM(E132:E135)</f>
        <v>3630421</v>
      </c>
      <c r="F121" s="125">
        <f t="shared" si="1"/>
        <v>109.56506806732733</v>
      </c>
    </row>
    <row r="122" spans="1:6" s="3" customFormat="1" x14ac:dyDescent="0.2">
      <c r="A122" s="132" t="s">
        <v>2919</v>
      </c>
      <c r="B122" s="105" t="s">
        <v>3973</v>
      </c>
      <c r="C122" s="303">
        <v>111</v>
      </c>
      <c r="D122" s="97">
        <f>SUM(D123:D124)</f>
        <v>3227606</v>
      </c>
      <c r="E122" s="97">
        <f>SUM(E123:E124)</f>
        <v>3548911</v>
      </c>
      <c r="F122" s="125">
        <f t="shared" si="1"/>
        <v>109.95490155861651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3227606</v>
      </c>
      <c r="E124" s="94">
        <v>3548911</v>
      </c>
      <c r="F124" s="125">
        <f t="shared" si="1"/>
        <v>109.95490155861651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85878</v>
      </c>
      <c r="E133" s="94">
        <v>81510</v>
      </c>
      <c r="F133" s="125">
        <f t="shared" si="1"/>
        <v>94.913714804722986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3313484</v>
      </c>
      <c r="E148" s="107">
        <f>E12+E29+E35+E42+E82+E89+E96+E114+E121+E136</f>
        <v>3630421</v>
      </c>
      <c r="F148" s="126">
        <f t="shared" si="2"/>
        <v>109.56506806732733</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SLAVICA JANČIĆ</v>
      </c>
      <c r="B151" s="291"/>
      <c r="D151" s="293"/>
      <c r="E151" s="293"/>
      <c r="F151" s="291"/>
      <c r="G151" s="307"/>
    </row>
    <row r="152" spans="1:7" s="292" customFormat="1" ht="15" customHeight="1" x14ac:dyDescent="0.2">
      <c r="A152" s="291" t="str">
        <f>IF(RefStr!H27="","Telefon za kontakt: _________________","Telefon za kontakt: " &amp; RefStr!H27)</f>
        <v>Telefon za kontakt: 033400298</v>
      </c>
      <c r="B152" s="291"/>
      <c r="E152" s="291"/>
      <c r="F152" s="291"/>
      <c r="G152" s="307"/>
    </row>
    <row r="153" spans="1:7" s="292" customFormat="1" ht="15" customHeight="1" x14ac:dyDescent="0.2">
      <c r="A153" s="291" t="str">
        <f>IF(RefStr!H33="","Odgovorna osoba: _____________________________","Odgovorna osoba: " &amp; RefStr!H33)</f>
        <v>Odgovorna osoba: DRAGAN KRALJIK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09642</v>
      </c>
      <c r="C4" s="450"/>
      <c r="D4" s="430">
        <f>SUM(Skriveni!G1424:G1467)</f>
        <v>18.349</v>
      </c>
      <c r="E4" s="431"/>
    </row>
    <row r="5" spans="1:6" ht="15" customHeight="1" x14ac:dyDescent="0.2">
      <c r="B5" s="428" t="str">
        <f>"Naziv: "&amp;IF(RefStr!B10&lt;&gt;"",RefStr!B10,"_______________________________________")</f>
        <v>Naziv: OSNOVNA ŠKOLA MIKLEUŠ</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311</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311</v>
      </c>
      <c r="E29" s="134">
        <f>E30+E37</f>
        <v>0</v>
      </c>
    </row>
    <row r="30" spans="1:5" s="3" customFormat="1" ht="14.1" customHeight="1" x14ac:dyDescent="0.2">
      <c r="A30" s="301" t="s">
        <v>1215</v>
      </c>
      <c r="B30" s="302" t="s">
        <v>3068</v>
      </c>
      <c r="C30" s="303">
        <v>19</v>
      </c>
      <c r="D30" s="97">
        <f>SUM(D31:D36)</f>
        <v>311</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311</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SLAVICA JANČIĆ</v>
      </c>
      <c r="B59" s="291"/>
      <c r="D59" s="293"/>
      <c r="E59" s="293"/>
      <c r="F59" s="291"/>
      <c r="G59" s="307"/>
    </row>
    <row r="60" spans="1:7" s="292" customFormat="1" ht="15" customHeight="1" x14ac:dyDescent="0.2">
      <c r="A60" s="291" t="str">
        <f>IF(RefStr!H27="","Telefon za kontakt: _________________","Telefon za kontakt: " &amp; RefStr!H27)</f>
        <v>Telefon za kontakt: 033400298</v>
      </c>
      <c r="B60" s="291"/>
      <c r="F60" s="291"/>
      <c r="G60" s="307"/>
    </row>
    <row r="61" spans="1:7" s="292" customFormat="1" ht="15" customHeight="1" x14ac:dyDescent="0.2">
      <c r="A61" s="291" t="str">
        <f>IF(RefStr!H33="","Odgovorna osoba: _____________________________","Odgovorna osoba: " &amp; RefStr!H33)</f>
        <v>Odgovorna osoba: DRAGAN KRALJIK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11" activePane="bottomLeft" state="frozen"/>
      <selection pane="bottomLeft" activeCell="B97" sqref="B9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09642</v>
      </c>
      <c r="C4" s="430">
        <f>SUM(Skriveni!G1468:G1561)</f>
        <v>60912.320999999996</v>
      </c>
      <c r="D4" s="431"/>
    </row>
    <row r="5" spans="1:5" s="23" customFormat="1" ht="15" customHeight="1" x14ac:dyDescent="0.2">
      <c r="B5" s="98" t="str">
        <f>"Naziv: "&amp;IF(RefStr!B10&lt;&gt;"",RefStr!B10,"_______________________________________")</f>
        <v>Naziv: OSNOVNA ŠKOLA MIKLEUŠ</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244175</v>
      </c>
    </row>
    <row r="13" spans="1:5" s="2" customFormat="1" x14ac:dyDescent="0.2">
      <c r="A13" s="270"/>
      <c r="B13" s="271" t="s">
        <v>2062</v>
      </c>
      <c r="C13" s="264">
        <v>2</v>
      </c>
      <c r="D13" s="140">
        <f>D14+D15+D23+D24</f>
        <v>224314</v>
      </c>
    </row>
    <row r="14" spans="1:5" s="2" customFormat="1" x14ac:dyDescent="0.2">
      <c r="A14" s="270"/>
      <c r="B14" s="271" t="s">
        <v>4041</v>
      </c>
      <c r="C14" s="264">
        <v>3</v>
      </c>
      <c r="D14" s="141"/>
    </row>
    <row r="15" spans="1:5" s="2" customFormat="1" x14ac:dyDescent="0.2">
      <c r="A15" s="270" t="s">
        <v>1181</v>
      </c>
      <c r="B15" s="271" t="s">
        <v>3078</v>
      </c>
      <c r="C15" s="264">
        <v>4</v>
      </c>
      <c r="D15" s="140">
        <f>SUM(D16:D22)</f>
        <v>224314</v>
      </c>
    </row>
    <row r="16" spans="1:5" s="2" customFormat="1" x14ac:dyDescent="0.2">
      <c r="A16" s="272" t="s">
        <v>1182</v>
      </c>
      <c r="B16" s="273" t="s">
        <v>1183</v>
      </c>
      <c r="C16" s="264">
        <v>5</v>
      </c>
      <c r="D16" s="141">
        <v>222585</v>
      </c>
    </row>
    <row r="17" spans="1:4" s="2" customFormat="1" x14ac:dyDescent="0.2">
      <c r="A17" s="272" t="s">
        <v>1184</v>
      </c>
      <c r="B17" s="273" t="s">
        <v>1185</v>
      </c>
      <c r="C17" s="264">
        <v>6</v>
      </c>
      <c r="D17" s="141">
        <v>1729</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244175</v>
      </c>
    </row>
    <row r="31" spans="1:4" s="2" customFormat="1" x14ac:dyDescent="0.2">
      <c r="A31" s="272"/>
      <c r="B31" s="271" t="s">
        <v>4041</v>
      </c>
      <c r="C31" s="264">
        <v>20</v>
      </c>
      <c r="D31" s="141">
        <v>244175</v>
      </c>
    </row>
    <row r="32" spans="1:4" s="2" customFormat="1" x14ac:dyDescent="0.2">
      <c r="A32" s="270" t="s">
        <v>1181</v>
      </c>
      <c r="B32" s="271" t="s">
        <v>3081</v>
      </c>
      <c r="C32" s="264">
        <v>21</v>
      </c>
      <c r="D32" s="140">
        <f>SUM(D33:D39)</f>
        <v>0</v>
      </c>
    </row>
    <row r="33" spans="1:4" s="2" customFormat="1" x14ac:dyDescent="0.2">
      <c r="A33" s="272" t="s">
        <v>1182</v>
      </c>
      <c r="B33" s="273" t="s">
        <v>1183</v>
      </c>
      <c r="C33" s="264">
        <v>22</v>
      </c>
      <c r="D33" s="141"/>
    </row>
    <row r="34" spans="1:4" s="2" customFormat="1" x14ac:dyDescent="0.2">
      <c r="A34" s="272" t="s">
        <v>1184</v>
      </c>
      <c r="B34" s="273" t="s">
        <v>1185</v>
      </c>
      <c r="C34" s="264">
        <v>23</v>
      </c>
      <c r="D34" s="141"/>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224314</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224314</v>
      </c>
    </row>
    <row r="102" spans="1:5" s="2" customFormat="1" x14ac:dyDescent="0.2">
      <c r="A102" s="272"/>
      <c r="B102" s="280" t="s">
        <v>4041</v>
      </c>
      <c r="C102" s="264">
        <v>91</v>
      </c>
      <c r="D102" s="141">
        <v>224314</v>
      </c>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SLAVICA JANČIĆ</v>
      </c>
      <c r="B109" s="291"/>
      <c r="C109" s="293"/>
      <c r="D109" s="293"/>
      <c r="E109" s="291"/>
    </row>
    <row r="110" spans="1:5" s="292" customFormat="1" ht="15" customHeight="1" x14ac:dyDescent="0.2">
      <c r="A110" s="291" t="str">
        <f>IF(RefStr!H27="","Telefon za kontakt: _________________","Telefon za kontakt: " &amp; RefStr!H27)</f>
        <v>Telefon za kontakt: 033400298</v>
      </c>
      <c r="B110" s="291"/>
      <c r="E110" s="291"/>
    </row>
    <row r="111" spans="1:5" s="292" customFormat="1" ht="15" customHeight="1" x14ac:dyDescent="0.2">
      <c r="A111" s="291" t="str">
        <f>IF(RefStr!H33="","Odgovorna osoba: _____________________________","Odgovorna osoba: " &amp; RefStr!H33)</f>
        <v>Odgovorna osoba: DRAGAN KRALJIK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8" activePane="bottomLeft" state="frozen"/>
      <selection pane="bottomLeft" activeCell="A7" sqref="A7"/>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9642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Slavica</cp:lastModifiedBy>
  <cp:lastPrinted>2019-01-30T11:59:27Z</cp:lastPrinted>
  <dcterms:created xsi:type="dcterms:W3CDTF">2001-11-21T09:32:18Z</dcterms:created>
  <dcterms:modified xsi:type="dcterms:W3CDTF">2019-01-30T12:19:28Z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